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0" yWindow="6945" windowWidth="47340" windowHeight="4095"/>
  </bookViews>
  <sheets>
    <sheet name="User Interface" sheetId="1" r:id="rId1"/>
    <sheet name="Freight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1" i="1" l="1"/>
  <c r="C10" i="1"/>
  <c r="H7" i="1" l="1"/>
  <c r="H8" i="1"/>
  <c r="H6" i="1"/>
  <c r="E7" i="1"/>
  <c r="C26" i="4" l="1"/>
  <c r="F4" i="1" l="1"/>
  <c r="G4" i="1" s="1"/>
  <c r="D1" i="4"/>
  <c r="D26" i="4" l="1"/>
  <c r="Q27" i="4" s="1"/>
  <c r="E26" i="4" s="1"/>
  <c r="F26" i="4" s="1"/>
  <c r="C9" i="1" s="1"/>
  <c r="C6" i="1"/>
  <c r="C7" i="1" s="1"/>
  <c r="T27" i="4"/>
  <c r="G26" i="4" l="1"/>
  <c r="C8" i="1" s="1"/>
</calcChain>
</file>

<file path=xl/sharedStrings.xml><?xml version="1.0" encoding="utf-8"?>
<sst xmlns="http://schemas.openxmlformats.org/spreadsheetml/2006/main" count="46" uniqueCount="39">
  <si>
    <t>Width</t>
  </si>
  <si>
    <t>Length</t>
  </si>
  <si>
    <t>Mill</t>
  </si>
  <si>
    <t>Quantity in M</t>
  </si>
  <si>
    <t>#s p/m</t>
  </si>
  <si>
    <t>Total #s</t>
  </si>
  <si>
    <t>Cost To Vendor</t>
  </si>
  <si>
    <t>Minimum</t>
  </si>
  <si>
    <t>Price To Customer</t>
  </si>
  <si>
    <t>Freight cost per M</t>
  </si>
  <si>
    <t>Total Freight Cost</t>
  </si>
  <si>
    <t>Freight Weight</t>
  </si>
  <si>
    <t>Case weight</t>
  </si>
  <si>
    <t>Black Conductive Bags</t>
  </si>
  <si>
    <t>Weight per M</t>
  </si>
  <si>
    <t>per M</t>
  </si>
  <si>
    <t>(D)</t>
  </si>
  <si>
    <t>OrderFreight Calculation:</t>
  </si>
  <si>
    <t>Quantity (M)</t>
  </si>
  <si>
    <t>Order Weight</t>
  </si>
  <si>
    <t>Frt. Cost per Lb.</t>
  </si>
  <si>
    <t>Frt. Cost per Order</t>
  </si>
  <si>
    <t>Frt. Cost per M</t>
  </si>
  <si>
    <t>Req. Qty</t>
  </si>
  <si>
    <t>Weight</t>
  </si>
  <si>
    <t>Price per Pound</t>
  </si>
  <si>
    <t>Growth</t>
  </si>
  <si>
    <t>MOQ</t>
  </si>
  <si>
    <t>1st. Break</t>
  </si>
  <si>
    <t>2nd. Break</t>
  </si>
  <si>
    <t>3rd. Break</t>
  </si>
  <si>
    <t>#s per M</t>
  </si>
  <si>
    <t>Estimated Cost per Pound</t>
  </si>
  <si>
    <t>Case Pack</t>
  </si>
  <si>
    <t>Default Case Pack</t>
  </si>
  <si>
    <t>Low Range</t>
  </si>
  <si>
    <t>Lead time</t>
  </si>
  <si>
    <t>Upper Range</t>
  </si>
  <si>
    <t>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</si>
</sst>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0.000"/>
    <numFmt numFmtId="165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/>
    <xf numFmtId="16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7" fontId="2" fillId="0" borderId="0" xfId="0" applyNumberFormat="1" applyFont="1"/>
    <xf numFmtId="0" fontId="2" fillId="2" borderId="0" xfId="0" applyFont="1" applyFill="1" applyBorder="1"/>
    <xf numFmtId="2" fontId="0" fillId="0" borderId="0" xfId="0" applyNumberFormat="1"/>
    <xf numFmtId="0" fontId="2" fillId="2" borderId="0" xfId="0" applyFont="1" applyFill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wick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Interface"/>
      <sheetName val="Calculations"/>
      <sheetName val="Freight"/>
      <sheetName val="Sheet1"/>
    </sheetNames>
    <sheetDataSet>
      <sheetData sheetId="0">
        <row r="4">
          <cell r="G4">
            <v>100</v>
          </cell>
        </row>
      </sheetData>
      <sheetData sheetId="1">
        <row r="33">
          <cell r="D33">
            <v>5.1449999999999996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/>
  </sheetViews>
  <sheetFormatPr defaultColWidth="0" defaultRowHeight="15" zeroHeight="1" x14ac:dyDescent="0.25"/>
  <cols>
    <col min="1" max="1" width="9.140625" customWidth="1"/>
    <col min="2" max="2" width="17.28515625" bestFit="1" customWidth="1"/>
    <col min="3" max="3" width="9.140625" customWidth="1"/>
    <col min="4" max="4" width="10.42578125" bestFit="1" customWidth="1"/>
    <col min="5" max="5" width="16.85546875" bestFit="1" customWidth="1"/>
    <col min="6" max="6" width="9.140625" customWidth="1"/>
    <col min="7" max="7" width="16.7109375" bestFit="1" customWidth="1"/>
    <col min="8" max="8" width="8.42578125" bestFit="1" customWidth="1"/>
    <col min="9" max="9" width="16.42578125" bestFit="1" customWidth="1"/>
    <col min="10" max="10" width="8.42578125" hidden="1" customWidth="1"/>
    <col min="11" max="11" width="24.140625" hidden="1" customWidth="1"/>
    <col min="12" max="15" width="0" hidden="1" customWidth="1"/>
    <col min="16" max="16384" width="9.140625" hidden="1"/>
  </cols>
  <sheetData>
    <row r="1" spans="1:11" x14ac:dyDescent="0.25">
      <c r="A1" t="s">
        <v>13</v>
      </c>
    </row>
    <row r="2" spans="1:11" x14ac:dyDescent="0.25"/>
    <row r="3" spans="1:11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33</v>
      </c>
    </row>
    <row r="4" spans="1:11" x14ac:dyDescent="0.25">
      <c r="B4">
        <v>20</v>
      </c>
      <c r="C4">
        <v>24</v>
      </c>
      <c r="D4">
        <v>4</v>
      </c>
      <c r="E4">
        <v>1</v>
      </c>
      <c r="F4" s="16">
        <f>((B4*(C4+0.5))*D4)/13.2</f>
        <v>148.4848484848485</v>
      </c>
      <c r="G4" s="16">
        <f>F4*E4</f>
        <v>148.4848484848485</v>
      </c>
      <c r="H4">
        <v>250</v>
      </c>
    </row>
    <row r="5" spans="1:11" x14ac:dyDescent="0.25"/>
    <row r="6" spans="1:11" x14ac:dyDescent="0.25">
      <c r="B6" t="s">
        <v>6</v>
      </c>
      <c r="C6" s="16">
        <f>(VLOOKUP(F4,J7:K17,2,TRUE)*F4)*IF(D4&gt;4,1.05,1)</f>
        <v>776.57575757575773</v>
      </c>
      <c r="E6" t="s">
        <v>7</v>
      </c>
      <c r="G6" t="s">
        <v>34</v>
      </c>
      <c r="H6">
        <f>IF(MROUND((25/$F$4)*1000,250)=0,100,MROUND((22/$F$4)*1000,250))</f>
        <v>250</v>
      </c>
      <c r="J6" t="s">
        <v>31</v>
      </c>
      <c r="K6" t="s">
        <v>32</v>
      </c>
    </row>
    <row r="7" spans="1:11" x14ac:dyDescent="0.25">
      <c r="B7" t="s">
        <v>8</v>
      </c>
      <c r="C7" s="16">
        <f>C6/0.9</f>
        <v>862.861952861953</v>
      </c>
      <c r="E7">
        <f>ROUND(250/F4,1)</f>
        <v>1.7</v>
      </c>
      <c r="G7" t="s">
        <v>37</v>
      </c>
      <c r="H7">
        <f>IF(MROUND((60/$F$4)*1000,100)=0,50,MROUND((60/$F$4)*1000,100))</f>
        <v>400</v>
      </c>
      <c r="J7">
        <v>0</v>
      </c>
      <c r="K7">
        <v>7.4</v>
      </c>
    </row>
    <row r="8" spans="1:11" x14ac:dyDescent="0.25">
      <c r="B8" t="s">
        <v>9</v>
      </c>
      <c r="C8" s="16">
        <f>Freight!G26</f>
        <v>110.9534947572963</v>
      </c>
      <c r="G8" t="s">
        <v>35</v>
      </c>
      <c r="H8">
        <f>IF(MROUND((16/$F$4)*1000,250)=0,100,MROUND((22/$F$4)*1000,250))</f>
        <v>100</v>
      </c>
      <c r="J8">
        <v>10</v>
      </c>
      <c r="K8">
        <v>6.3</v>
      </c>
    </row>
    <row r="9" spans="1:11" x14ac:dyDescent="0.25">
      <c r="B9" t="s">
        <v>10</v>
      </c>
      <c r="C9" s="16">
        <f>Freight!F26</f>
        <v>110.9534947572963</v>
      </c>
      <c r="J9">
        <v>20</v>
      </c>
      <c r="K9">
        <v>6.2</v>
      </c>
    </row>
    <row r="10" spans="1:11" x14ac:dyDescent="0.25">
      <c r="B10" t="s">
        <v>11</v>
      </c>
      <c r="C10" s="16">
        <f>(E4*1000/H4)*(F4*(H4/1000)+1)</f>
        <v>152.4848484848485</v>
      </c>
      <c r="G10" t="s">
        <v>36</v>
      </c>
      <c r="H10" t="s">
        <v>38</v>
      </c>
      <c r="J10">
        <v>30</v>
      </c>
      <c r="K10">
        <v>6.15</v>
      </c>
    </row>
    <row r="11" spans="1:11" x14ac:dyDescent="0.25">
      <c r="B11" t="s">
        <v>12</v>
      </c>
      <c r="C11" s="16">
        <f>(F4*(H4/1000)+1)</f>
        <v>38.121212121212125</v>
      </c>
      <c r="J11">
        <v>40</v>
      </c>
      <c r="K11">
        <v>5.5</v>
      </c>
    </row>
    <row r="12" spans="1:11" x14ac:dyDescent="0.25">
      <c r="J12">
        <v>50</v>
      </c>
      <c r="K12">
        <v>5.25</v>
      </c>
    </row>
    <row r="13" spans="1:11" hidden="1" x14ac:dyDescent="0.25">
      <c r="J13">
        <v>60</v>
      </c>
      <c r="K13">
        <v>5.25</v>
      </c>
    </row>
    <row r="14" spans="1:11" hidden="1" x14ac:dyDescent="0.25">
      <c r="J14">
        <v>70</v>
      </c>
      <c r="K14">
        <v>5.24</v>
      </c>
    </row>
    <row r="15" spans="1:11" hidden="1" x14ac:dyDescent="0.25">
      <c r="J15">
        <v>80</v>
      </c>
      <c r="K15">
        <v>5.23</v>
      </c>
    </row>
    <row r="16" spans="1:11" hidden="1" x14ac:dyDescent="0.25">
      <c r="J16">
        <v>90</v>
      </c>
      <c r="K16">
        <v>5.23</v>
      </c>
    </row>
    <row r="17" spans="10:11" hidden="1" x14ac:dyDescent="0.25">
      <c r="J17">
        <v>100</v>
      </c>
      <c r="K17">
        <v>5.23</v>
      </c>
    </row>
    <row r="18" spans="10:11" hidden="1" x14ac:dyDescent="0.25"/>
    <row r="19" spans="10:11" hidden="1" x14ac:dyDescent="0.25"/>
    <row r="20" spans="10:11" hidden="1" x14ac:dyDescent="0.25"/>
    <row r="21" spans="10:11" hidden="1" x14ac:dyDescent="0.25"/>
    <row r="22" spans="10:11" hidden="1" x14ac:dyDescent="0.25"/>
    <row r="23" spans="10:11" hidden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23" workbookViewId="0">
      <selection activeCell="G27" sqref="G27"/>
    </sheetView>
  </sheetViews>
  <sheetFormatPr defaultRowHeight="15" x14ac:dyDescent="0.25"/>
  <cols>
    <col min="1" max="1" width="0" hidden="1" customWidth="1"/>
    <col min="2" max="2" width="29.85546875" customWidth="1"/>
    <col min="3" max="3" width="9.5703125" bestFit="1" customWidth="1"/>
    <col min="6" max="6" width="10.85546875" bestFit="1" customWidth="1"/>
    <col min="9" max="13" width="0" hidden="1" customWidth="1"/>
    <col min="15" max="15" width="7.5703125" bestFit="1" customWidth="1"/>
    <col min="16" max="16" width="16.140625" bestFit="1" customWidth="1"/>
    <col min="17" max="17" width="14.140625" bestFit="1" customWidth="1"/>
    <col min="18" max="18" width="7.42578125" customWidth="1"/>
    <col min="20" max="20" width="13.7109375" bestFit="1" customWidth="1"/>
  </cols>
  <sheetData>
    <row r="1" spans="1:15" hidden="1" x14ac:dyDescent="0.25">
      <c r="A1" s="1"/>
      <c r="B1" s="2" t="s">
        <v>14</v>
      </c>
      <c r="C1" s="1"/>
      <c r="D1" s="3">
        <f>[1]Calculations!D33</f>
        <v>5.1449999999999996</v>
      </c>
      <c r="E1" s="2" t="s">
        <v>15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idden="1" x14ac:dyDescent="0.25">
      <c r="A2" s="1"/>
      <c r="B2" s="2"/>
      <c r="C2" s="1"/>
      <c r="D2" s="4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idden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idden="1" x14ac:dyDescent="0.25">
      <c r="A4" s="5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idden="1" x14ac:dyDescent="0.25">
      <c r="A5" s="5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idden="1" x14ac:dyDescent="0.25">
      <c r="A6" s="5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idden="1" x14ac:dyDescent="0.25">
      <c r="A7" s="5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idden="1" x14ac:dyDescent="0.25">
      <c r="A8" s="6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idden="1" x14ac:dyDescent="0.25">
      <c r="A9" s="6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idden="1" x14ac:dyDescent="0.25">
      <c r="A10" s="6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idden="1" x14ac:dyDescent="0.25">
      <c r="A11" s="6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idden="1" x14ac:dyDescent="0.25">
      <c r="A12" s="6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idden="1" x14ac:dyDescent="0.25">
      <c r="A13" s="6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idden="1" x14ac:dyDescent="0.25">
      <c r="A14" s="6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idden="1" x14ac:dyDescent="0.25">
      <c r="A15" s="6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idden="1" x14ac:dyDescent="0.25">
      <c r="A16" s="6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23" hidden="1" x14ac:dyDescent="0.25">
      <c r="A17" s="6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23" hidden="1" x14ac:dyDescent="0.25">
      <c r="A18" s="6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23" hidden="1" x14ac:dyDescent="0.25">
      <c r="A19" s="6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23" hidden="1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23" hidden="1" x14ac:dyDescent="0.2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23" hidden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23" x14ac:dyDescent="0.25">
      <c r="A23" s="5" t="s">
        <v>16</v>
      </c>
      <c r="B23" s="2" t="s">
        <v>17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23" hidden="1" x14ac:dyDescent="0.25">
      <c r="A24" s="5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23" ht="45" x14ac:dyDescent="0.25">
      <c r="A25" s="1"/>
      <c r="B25" s="7"/>
      <c r="C25" s="8" t="s">
        <v>18</v>
      </c>
      <c r="D25" s="8" t="s">
        <v>19</v>
      </c>
      <c r="E25" s="8" t="s">
        <v>20</v>
      </c>
      <c r="F25" s="8" t="s">
        <v>21</v>
      </c>
      <c r="G25" s="9" t="s">
        <v>22</v>
      </c>
      <c r="H25" s="10"/>
      <c r="I25" s="1"/>
      <c r="J25" s="1"/>
      <c r="K25" s="1"/>
      <c r="L25" s="1"/>
      <c r="M25" s="1"/>
      <c r="N25" s="1"/>
      <c r="O25" s="1"/>
    </row>
    <row r="26" spans="1:23" x14ac:dyDescent="0.25">
      <c r="A26" s="1"/>
      <c r="B26" s="1" t="s">
        <v>23</v>
      </c>
      <c r="C26" s="11">
        <f>'User Interface'!E4</f>
        <v>1</v>
      </c>
      <c r="D26" s="12">
        <f>C26*'User Interface'!F4</f>
        <v>148.4848484848485</v>
      </c>
      <c r="E26" s="13">
        <f>IF(D26&lt;851,Q27,IF(D26&lt;12000,T27,0.16))</f>
        <v>0.74723782183485254</v>
      </c>
      <c r="F26" s="14">
        <f>IF(E26*D26&lt;110,110,E26*D26)</f>
        <v>110.9534947572963</v>
      </c>
      <c r="G26" s="14">
        <f>F26/C26</f>
        <v>110.9534947572963</v>
      </c>
      <c r="H26" s="1"/>
      <c r="I26" s="1"/>
      <c r="J26" s="1"/>
      <c r="K26" s="1"/>
      <c r="L26" s="1"/>
      <c r="M26" s="1"/>
      <c r="O26" s="1" t="s">
        <v>24</v>
      </c>
      <c r="P26" s="1" t="s">
        <v>25</v>
      </c>
      <c r="Q26" s="1" t="s">
        <v>26</v>
      </c>
      <c r="R26" s="1" t="s">
        <v>24</v>
      </c>
      <c r="S26" s="1" t="s">
        <v>25</v>
      </c>
      <c r="T26" s="1" t="s">
        <v>26</v>
      </c>
      <c r="U26" s="1" t="s">
        <v>24</v>
      </c>
      <c r="V26" s="1" t="s">
        <v>25</v>
      </c>
      <c r="W26" s="1" t="s">
        <v>26</v>
      </c>
    </row>
    <row r="27" spans="1:23" x14ac:dyDescent="0.25">
      <c r="A27" s="1"/>
      <c r="C27" s="11"/>
      <c r="D27" s="12"/>
      <c r="E27" s="13"/>
      <c r="F27" s="14"/>
      <c r="G27" s="14"/>
      <c r="H27" s="1"/>
      <c r="I27" s="1"/>
      <c r="J27" s="1"/>
      <c r="K27" s="1"/>
      <c r="L27" s="1"/>
      <c r="M27" s="1"/>
      <c r="N27" s="1" t="s">
        <v>23</v>
      </c>
      <c r="O27" s="1">
        <v>150</v>
      </c>
      <c r="P27" s="1">
        <v>1.1599999999999999</v>
      </c>
      <c r="Q27" s="1">
        <f>GROWTH($P$27:$P$31,$O$27:$O$31,D26)</f>
        <v>0.74723782183485254</v>
      </c>
      <c r="R27" s="1">
        <v>1350</v>
      </c>
      <c r="S27" s="1">
        <v>0.25</v>
      </c>
      <c r="T27" s="1">
        <f>GROWTH($S$27:$S$31,$R$27:$R$31,D26)</f>
        <v>0.24989341343886637</v>
      </c>
      <c r="U27" s="1">
        <v>15000</v>
      </c>
      <c r="V27" s="1">
        <v>0.16</v>
      </c>
    </row>
    <row r="28" spans="1:23" x14ac:dyDescent="0.25">
      <c r="A28" s="1"/>
      <c r="C28" s="11"/>
      <c r="D28" s="12"/>
      <c r="E28" s="13"/>
      <c r="F28" s="14"/>
      <c r="G28" s="14"/>
      <c r="H28" s="1"/>
      <c r="I28" s="1"/>
      <c r="J28" s="1"/>
      <c r="K28" s="1"/>
      <c r="L28" s="1"/>
      <c r="M28" s="1"/>
      <c r="N28" s="1" t="s">
        <v>27</v>
      </c>
      <c r="O28" s="1">
        <v>250</v>
      </c>
      <c r="P28" s="1">
        <v>0.52</v>
      </c>
      <c r="Q28" s="1"/>
      <c r="R28" s="1">
        <v>3000</v>
      </c>
      <c r="S28" s="1">
        <v>0.22</v>
      </c>
      <c r="T28" s="1"/>
      <c r="U28" s="1">
        <v>20000</v>
      </c>
      <c r="V28" s="1">
        <v>0.16</v>
      </c>
    </row>
    <row r="29" spans="1:23" x14ac:dyDescent="0.25">
      <c r="A29" s="1"/>
      <c r="C29" s="11"/>
      <c r="D29" s="12"/>
      <c r="E29" s="13"/>
      <c r="F29" s="14"/>
      <c r="G29" s="14"/>
      <c r="H29" s="1"/>
      <c r="I29" s="1"/>
      <c r="J29" s="1"/>
      <c r="K29" s="1"/>
      <c r="L29" s="1"/>
      <c r="M29" s="1"/>
      <c r="N29" s="15" t="s">
        <v>28</v>
      </c>
      <c r="O29" s="1">
        <v>350</v>
      </c>
      <c r="P29" s="1">
        <v>0.44</v>
      </c>
      <c r="Q29" s="1"/>
      <c r="R29" s="1">
        <v>6000</v>
      </c>
      <c r="S29" s="1">
        <v>0.2</v>
      </c>
      <c r="T29" s="1"/>
      <c r="U29" s="1">
        <v>25000</v>
      </c>
      <c r="V29" s="1">
        <v>0.16</v>
      </c>
    </row>
    <row r="30" spans="1:23" x14ac:dyDescent="0.25">
      <c r="C30" s="16"/>
      <c r="D30" s="12"/>
      <c r="E30" s="13"/>
      <c r="F30" s="14"/>
      <c r="G30" s="14"/>
      <c r="N30" s="17" t="s">
        <v>29</v>
      </c>
      <c r="O30" s="12">
        <v>550</v>
      </c>
      <c r="P30" s="1">
        <v>0.35</v>
      </c>
      <c r="Q30" s="1"/>
      <c r="R30" s="1">
        <v>9000</v>
      </c>
      <c r="S30" s="1">
        <v>0.19</v>
      </c>
      <c r="T30" s="1"/>
      <c r="U30" s="1">
        <v>30000</v>
      </c>
      <c r="V30" s="1">
        <v>0.16</v>
      </c>
    </row>
    <row r="31" spans="1:23" x14ac:dyDescent="0.25">
      <c r="N31" s="15" t="s">
        <v>30</v>
      </c>
      <c r="O31" s="1">
        <v>850</v>
      </c>
      <c r="P31" s="1">
        <v>0.34</v>
      </c>
      <c r="Q31" s="1"/>
      <c r="R31" s="1">
        <v>12000</v>
      </c>
      <c r="S31" s="1">
        <v>0.17</v>
      </c>
      <c r="T31" s="1"/>
      <c r="U31" s="1">
        <v>35000</v>
      </c>
    </row>
    <row r="32" spans="1:23" x14ac:dyDescent="0.25">
      <c r="N32" s="17"/>
      <c r="Q32" s="1"/>
      <c r="T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Interface</vt:lpstr>
      <vt:lpstr>Freight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Wholey</dc:creator>
  <cp:lastModifiedBy>David Wholey</cp:lastModifiedBy>
  <dcterms:created xsi:type="dcterms:W3CDTF">2018-03-01T23:25:42Z</dcterms:created>
  <dcterms:modified xsi:type="dcterms:W3CDTF">2018-03-02T17:28:39Z</dcterms:modified>
</cp:coreProperties>
</file>