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iles to Keep\Projects\"/>
    </mc:Choice>
  </mc:AlternateContent>
  <bookViews>
    <workbookView xWindow="0" yWindow="0" windowWidth="28800" windowHeight="11160"/>
  </bookViews>
  <sheets>
    <sheet name="Quoting Tool" sheetId="1" r:id="rId1"/>
    <sheet name="Pricing" sheetId="2" r:id="rId2"/>
  </sheets>
  <definedNames>
    <definedName name="BestPrice">'Quoting Tool'!$L$10</definedName>
    <definedName name="BestQty">'Quoting Tool'!$L$8</definedName>
    <definedName name="BG">'Quoting Tool'!$G$4</definedName>
    <definedName name="CMYK">'Quoting Tool'!$C$7</definedName>
    <definedName name="Count">'Quoting Tool'!$C$9</definedName>
    <definedName name="Length">'Quoting Tool'!$F$4</definedName>
    <definedName name="MinPrice">'Quoting Tool'!$H$10</definedName>
    <definedName name="MinQty">'Quoting Tool'!$H$8</definedName>
    <definedName name="NumColors">'Quoting Tool'!$C$5</definedName>
    <definedName name="NumSides">'Quoting Tool'!$C$6</definedName>
    <definedName name="Qty">'Quoting Tool'!$C$8</definedName>
    <definedName name="Width">'Quoting Tool'!$E$4</definedName>
    <definedName name="Yield">'Quoting Tool'!$C$11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4" i="1" l="1"/>
  <c r="E4" i="1"/>
  <c r="G4" i="1" s="1"/>
  <c r="C9" i="1" l="1"/>
  <c r="R101" i="2"/>
  <c r="R109" i="2" s="1"/>
  <c r="R61" i="2"/>
  <c r="R69" i="2" s="1"/>
  <c r="P78" i="2"/>
  <c r="P86" i="2" s="1"/>
  <c r="N81" i="2"/>
  <c r="N89" i="2" s="1"/>
  <c r="R83" i="2"/>
  <c r="R91" i="2" s="1"/>
  <c r="F76" i="2"/>
  <c r="F84" i="2" s="1"/>
  <c r="G75" i="2"/>
  <c r="G83" i="2" s="1"/>
  <c r="H74" i="2"/>
  <c r="H82" i="2" s="1"/>
  <c r="D74" i="2"/>
  <c r="D82" i="2" s="1"/>
  <c r="E73" i="2"/>
  <c r="E81" i="2" s="1"/>
  <c r="F72" i="2"/>
  <c r="F80" i="2" s="1"/>
  <c r="G71" i="2"/>
  <c r="G79" i="2" s="1"/>
  <c r="N97" i="2"/>
  <c r="N105" i="2" s="1"/>
  <c r="R97" i="2"/>
  <c r="R105" i="2" s="1"/>
  <c r="P98" i="2"/>
  <c r="P106" i="2" s="1"/>
  <c r="N99" i="2"/>
  <c r="N107" i="2" s="1"/>
  <c r="R99" i="2"/>
  <c r="R107" i="2" s="1"/>
  <c r="P100" i="2"/>
  <c r="P108" i="2" s="1"/>
  <c r="N101" i="2"/>
  <c r="N109" i="2" s="1"/>
  <c r="S102" i="2"/>
  <c r="S110" i="2" s="1"/>
  <c r="Q102" i="2"/>
  <c r="Q110" i="2" s="1"/>
  <c r="O102" i="2"/>
  <c r="O110" i="2" s="1"/>
  <c r="S101" i="2"/>
  <c r="S109" i="2" s="1"/>
  <c r="Q101" i="2"/>
  <c r="Q109" i="2" s="1"/>
  <c r="O101" i="2"/>
  <c r="O109" i="2" s="1"/>
  <c r="S100" i="2"/>
  <c r="S108" i="2" s="1"/>
  <c r="Q100" i="2"/>
  <c r="Q108" i="2" s="1"/>
  <c r="O100" i="2"/>
  <c r="O108" i="2" s="1"/>
  <c r="S99" i="2"/>
  <c r="S107" i="2" s="1"/>
  <c r="Q99" i="2"/>
  <c r="Q107" i="2" s="1"/>
  <c r="O99" i="2"/>
  <c r="O107" i="2" s="1"/>
  <c r="S98" i="2"/>
  <c r="S106" i="2" s="1"/>
  <c r="Q98" i="2"/>
  <c r="Q106" i="2" s="1"/>
  <c r="O98" i="2"/>
  <c r="O106" i="2" s="1"/>
  <c r="S97" i="2"/>
  <c r="S105" i="2" s="1"/>
  <c r="Q97" i="2"/>
  <c r="Q105" i="2" s="1"/>
  <c r="O97" i="2"/>
  <c r="O105" i="2" s="1"/>
  <c r="D71" i="2"/>
  <c r="D79" i="2" s="1"/>
  <c r="F71" i="2"/>
  <c r="F79" i="2" s="1"/>
  <c r="H71" i="2"/>
  <c r="H79" i="2" s="1"/>
  <c r="E72" i="2"/>
  <c r="E80" i="2" s="1"/>
  <c r="G72" i="2"/>
  <c r="G80" i="2" s="1"/>
  <c r="D73" i="2"/>
  <c r="D81" i="2" s="1"/>
  <c r="F73" i="2"/>
  <c r="F81" i="2" s="1"/>
  <c r="H73" i="2"/>
  <c r="H81" i="2" s="1"/>
  <c r="E74" i="2"/>
  <c r="E82" i="2" s="1"/>
  <c r="G74" i="2"/>
  <c r="G82" i="2" s="1"/>
  <c r="D75" i="2"/>
  <c r="D83" i="2" s="1"/>
  <c r="F75" i="2"/>
  <c r="F83" i="2" s="1"/>
  <c r="H75" i="2"/>
  <c r="H83" i="2" s="1"/>
  <c r="E76" i="2"/>
  <c r="E84" i="2" s="1"/>
  <c r="G76" i="2"/>
  <c r="G84" i="2" s="1"/>
  <c r="C73" i="2"/>
  <c r="C81" i="2" s="1"/>
  <c r="N83" i="2"/>
  <c r="N91" i="2" s="1"/>
  <c r="R81" i="2"/>
  <c r="R89" i="2" s="1"/>
  <c r="P80" i="2"/>
  <c r="P88" i="2" s="1"/>
  <c r="N79" i="2"/>
  <c r="N87" i="2" s="1"/>
  <c r="F53" i="2"/>
  <c r="F61" i="2" s="1"/>
  <c r="P64" i="2"/>
  <c r="P72" i="2" s="1"/>
  <c r="N59" i="2"/>
  <c r="N67" i="2" s="1"/>
  <c r="R102" i="2"/>
  <c r="R110" i="2" s="1"/>
  <c r="P102" i="2"/>
  <c r="P110" i="2" s="1"/>
  <c r="G56" i="2"/>
  <c r="G64" i="2" s="1"/>
  <c r="R79" i="2"/>
  <c r="R87" i="2" s="1"/>
  <c r="P82" i="2"/>
  <c r="P90" i="2" s="1"/>
  <c r="H76" i="2"/>
  <c r="H84" i="2" s="1"/>
  <c r="D76" i="2"/>
  <c r="D84" i="2" s="1"/>
  <c r="E75" i="2"/>
  <c r="E83" i="2" s="1"/>
  <c r="F74" i="2"/>
  <c r="F82" i="2" s="1"/>
  <c r="G73" i="2"/>
  <c r="G81" i="2" s="1"/>
  <c r="H72" i="2"/>
  <c r="H80" i="2" s="1"/>
  <c r="D72" i="2"/>
  <c r="D80" i="2" s="1"/>
  <c r="E71" i="2"/>
  <c r="E79" i="2" s="1"/>
  <c r="P97" i="2"/>
  <c r="P105" i="2" s="1"/>
  <c r="N98" i="2"/>
  <c r="N106" i="2" s="1"/>
  <c r="R98" i="2"/>
  <c r="R106" i="2" s="1"/>
  <c r="P99" i="2"/>
  <c r="N100" i="2"/>
  <c r="N108" i="2" s="1"/>
  <c r="R100" i="2"/>
  <c r="R108" i="2" s="1"/>
  <c r="P101" i="2"/>
  <c r="P109" i="2" s="1"/>
  <c r="N102" i="2"/>
  <c r="N110" i="2" s="1"/>
  <c r="P60" i="2"/>
  <c r="P68" i="2" s="1"/>
  <c r="N63" i="2"/>
  <c r="N71" i="2" s="1"/>
  <c r="C56" i="2"/>
  <c r="C64" i="2" s="1"/>
  <c r="D55" i="2"/>
  <c r="D63" i="2" s="1"/>
  <c r="N78" i="2"/>
  <c r="N86" i="2" s="1"/>
  <c r="R78" i="2"/>
  <c r="R86" i="2" s="1"/>
  <c r="P79" i="2"/>
  <c r="P87" i="2" s="1"/>
  <c r="N80" i="2"/>
  <c r="N88" i="2" s="1"/>
  <c r="R80" i="2"/>
  <c r="R88" i="2" s="1"/>
  <c r="P81" i="2"/>
  <c r="P89" i="2" s="1"/>
  <c r="N82" i="2"/>
  <c r="N90" i="2" s="1"/>
  <c r="R82" i="2"/>
  <c r="R90" i="2" s="1"/>
  <c r="P83" i="2"/>
  <c r="P91" i="2" s="1"/>
  <c r="C71" i="2"/>
  <c r="C79" i="2" s="1"/>
  <c r="C75" i="2"/>
  <c r="C83" i="2" s="1"/>
  <c r="R59" i="2"/>
  <c r="R67" i="2" s="1"/>
  <c r="N61" i="2"/>
  <c r="N69" i="2" s="1"/>
  <c r="P62" i="2"/>
  <c r="P70" i="2" s="1"/>
  <c r="R63" i="2"/>
  <c r="R71" i="2" s="1"/>
  <c r="C52" i="2"/>
  <c r="C60" i="2" s="1"/>
  <c r="F57" i="2"/>
  <c r="F65" i="2" s="1"/>
  <c r="H55" i="2"/>
  <c r="H63" i="2" s="1"/>
  <c r="E54" i="2"/>
  <c r="E62" i="2" s="1"/>
  <c r="G52" i="2"/>
  <c r="G60" i="2" s="1"/>
  <c r="O78" i="2"/>
  <c r="O86" i="2" s="1"/>
  <c r="Q78" i="2"/>
  <c r="Q86" i="2" s="1"/>
  <c r="S78" i="2"/>
  <c r="S86" i="2" s="1"/>
  <c r="O79" i="2"/>
  <c r="O87" i="2" s="1"/>
  <c r="Q79" i="2"/>
  <c r="Q87" i="2" s="1"/>
  <c r="S79" i="2"/>
  <c r="S87" i="2" s="1"/>
  <c r="O80" i="2"/>
  <c r="O88" i="2" s="1"/>
  <c r="Q80" i="2"/>
  <c r="Q88" i="2" s="1"/>
  <c r="S80" i="2"/>
  <c r="S88" i="2" s="1"/>
  <c r="O81" i="2"/>
  <c r="O89" i="2" s="1"/>
  <c r="Q81" i="2"/>
  <c r="Q89" i="2" s="1"/>
  <c r="S81" i="2"/>
  <c r="S89" i="2" s="1"/>
  <c r="O82" i="2"/>
  <c r="O90" i="2" s="1"/>
  <c r="Q82" i="2"/>
  <c r="Q90" i="2" s="1"/>
  <c r="S82" i="2"/>
  <c r="S90" i="2" s="1"/>
  <c r="O83" i="2"/>
  <c r="O91" i="2" s="1"/>
  <c r="Q83" i="2"/>
  <c r="Q91" i="2" s="1"/>
  <c r="S83" i="2"/>
  <c r="S91" i="2" s="1"/>
  <c r="C72" i="2"/>
  <c r="C80" i="2" s="1"/>
  <c r="C74" i="2"/>
  <c r="C82" i="2" s="1"/>
  <c r="C76" i="2"/>
  <c r="C84" i="2" s="1"/>
  <c r="P59" i="2"/>
  <c r="P67" i="2" s="1"/>
  <c r="N60" i="2"/>
  <c r="N68" i="2" s="1"/>
  <c r="R60" i="2"/>
  <c r="R68" i="2" s="1"/>
  <c r="P61" i="2"/>
  <c r="P69" i="2" s="1"/>
  <c r="N62" i="2"/>
  <c r="N70" i="2" s="1"/>
  <c r="R62" i="2"/>
  <c r="R70" i="2" s="1"/>
  <c r="P63" i="2"/>
  <c r="P71" i="2" s="1"/>
  <c r="N64" i="2"/>
  <c r="N72" i="2" s="1"/>
  <c r="R64" i="2"/>
  <c r="R72" i="2" s="1"/>
  <c r="C54" i="2"/>
  <c r="C62" i="2" s="1"/>
  <c r="H57" i="2"/>
  <c r="H65" i="2" s="1"/>
  <c r="D57" i="2"/>
  <c r="D65" i="2" s="1"/>
  <c r="E56" i="2"/>
  <c r="E64" i="2" s="1"/>
  <c r="F55" i="2"/>
  <c r="F63" i="2" s="1"/>
  <c r="G54" i="2"/>
  <c r="G62" i="2" s="1"/>
  <c r="H53" i="2"/>
  <c r="H61" i="2" s="1"/>
  <c r="D53" i="2"/>
  <c r="D61" i="2" s="1"/>
  <c r="E52" i="2"/>
  <c r="E60" i="2" s="1"/>
  <c r="O59" i="2"/>
  <c r="O67" i="2" s="1"/>
  <c r="Q59" i="2"/>
  <c r="Q67" i="2" s="1"/>
  <c r="S59" i="2"/>
  <c r="S67" i="2" s="1"/>
  <c r="O60" i="2"/>
  <c r="O68" i="2" s="1"/>
  <c r="Q60" i="2"/>
  <c r="Q68" i="2" s="1"/>
  <c r="S60" i="2"/>
  <c r="S68" i="2" s="1"/>
  <c r="O61" i="2"/>
  <c r="O69" i="2" s="1"/>
  <c r="Q61" i="2"/>
  <c r="Q69" i="2" s="1"/>
  <c r="S61" i="2"/>
  <c r="S69" i="2" s="1"/>
  <c r="O62" i="2"/>
  <c r="O70" i="2" s="1"/>
  <c r="Q62" i="2"/>
  <c r="Q70" i="2" s="1"/>
  <c r="S62" i="2"/>
  <c r="S70" i="2" s="1"/>
  <c r="O63" i="2"/>
  <c r="O71" i="2" s="1"/>
  <c r="Q63" i="2"/>
  <c r="Q71" i="2" s="1"/>
  <c r="S63" i="2"/>
  <c r="S71" i="2" s="1"/>
  <c r="O64" i="2"/>
  <c r="O72" i="2" s="1"/>
  <c r="Q64" i="2"/>
  <c r="Q72" i="2" s="1"/>
  <c r="S64" i="2"/>
  <c r="S72" i="2" s="1"/>
  <c r="C53" i="2"/>
  <c r="C61" i="2" s="1"/>
  <c r="C55" i="2"/>
  <c r="C63" i="2" s="1"/>
  <c r="C57" i="2"/>
  <c r="C65" i="2" s="1"/>
  <c r="G57" i="2"/>
  <c r="G65" i="2" s="1"/>
  <c r="E57" i="2"/>
  <c r="E65" i="2" s="1"/>
  <c r="H56" i="2"/>
  <c r="H64" i="2" s="1"/>
  <c r="F56" i="2"/>
  <c r="F64" i="2" s="1"/>
  <c r="D56" i="2"/>
  <c r="D64" i="2" s="1"/>
  <c r="G55" i="2"/>
  <c r="G63" i="2" s="1"/>
  <c r="E55" i="2"/>
  <c r="E63" i="2" s="1"/>
  <c r="H54" i="2"/>
  <c r="H62" i="2" s="1"/>
  <c r="F54" i="2"/>
  <c r="F62" i="2" s="1"/>
  <c r="D54" i="2"/>
  <c r="D62" i="2" s="1"/>
  <c r="G53" i="2"/>
  <c r="G61" i="2" s="1"/>
  <c r="E53" i="2"/>
  <c r="E61" i="2" s="1"/>
  <c r="H52" i="2"/>
  <c r="H60" i="2" s="1"/>
  <c r="F52" i="2"/>
  <c r="F60" i="2" s="1"/>
  <c r="D52" i="2"/>
  <c r="D60" i="2" s="1"/>
  <c r="F38" i="2"/>
  <c r="F46" i="2" s="1"/>
  <c r="E35" i="2"/>
  <c r="E43" i="2" s="1"/>
  <c r="N44" i="2"/>
  <c r="N52" i="2" s="1"/>
  <c r="O43" i="2"/>
  <c r="O51" i="2" s="1"/>
  <c r="C33" i="2"/>
  <c r="C41" i="2" s="1"/>
  <c r="H36" i="2"/>
  <c r="H44" i="2" s="1"/>
  <c r="G33" i="2"/>
  <c r="G41" i="2" s="1"/>
  <c r="R44" i="2"/>
  <c r="R52" i="2" s="1"/>
  <c r="Q41" i="2"/>
  <c r="Q49" i="2" s="1"/>
  <c r="C37" i="2"/>
  <c r="C45" i="2" s="1"/>
  <c r="G37" i="2"/>
  <c r="G45" i="2" s="1"/>
  <c r="D36" i="2"/>
  <c r="D44" i="2" s="1"/>
  <c r="F34" i="2"/>
  <c r="F42" i="2" s="1"/>
  <c r="N40" i="2"/>
  <c r="N48" i="2" s="1"/>
  <c r="Q45" i="2"/>
  <c r="Q53" i="2" s="1"/>
  <c r="S43" i="2"/>
  <c r="S51" i="2" s="1"/>
  <c r="P42" i="2"/>
  <c r="P50" i="2" s="1"/>
  <c r="R40" i="2"/>
  <c r="R48" i="2" s="1"/>
  <c r="C35" i="2"/>
  <c r="C43" i="2" s="1"/>
  <c r="H38" i="2"/>
  <c r="H46" i="2" s="1"/>
  <c r="D38" i="2"/>
  <c r="D46" i="2" s="1"/>
  <c r="E37" i="2"/>
  <c r="E45" i="2" s="1"/>
  <c r="F36" i="2"/>
  <c r="F44" i="2" s="1"/>
  <c r="G35" i="2"/>
  <c r="G43" i="2" s="1"/>
  <c r="H34" i="2"/>
  <c r="H42" i="2" s="1"/>
  <c r="D34" i="2"/>
  <c r="D42" i="2" s="1"/>
  <c r="E33" i="2"/>
  <c r="E41" i="2" s="1"/>
  <c r="N42" i="2"/>
  <c r="N50" i="2" s="1"/>
  <c r="S45" i="2"/>
  <c r="S53" i="2" s="1"/>
  <c r="O45" i="2"/>
  <c r="O53" i="2" s="1"/>
  <c r="P44" i="2"/>
  <c r="P52" i="2" s="1"/>
  <c r="Q43" i="2"/>
  <c r="Q51" i="2" s="1"/>
  <c r="R42" i="2"/>
  <c r="R50" i="2" s="1"/>
  <c r="S41" i="2"/>
  <c r="S49" i="2" s="1"/>
  <c r="O41" i="2"/>
  <c r="O49" i="2" s="1"/>
  <c r="P40" i="2"/>
  <c r="P48" i="2" s="1"/>
  <c r="C34" i="2"/>
  <c r="C42" i="2" s="1"/>
  <c r="C36" i="2"/>
  <c r="C44" i="2" s="1"/>
  <c r="C38" i="2"/>
  <c r="C46" i="2" s="1"/>
  <c r="G38" i="2"/>
  <c r="G46" i="2" s="1"/>
  <c r="E38" i="2"/>
  <c r="E46" i="2" s="1"/>
  <c r="H37" i="2"/>
  <c r="H45" i="2" s="1"/>
  <c r="F37" i="2"/>
  <c r="F45" i="2" s="1"/>
  <c r="D37" i="2"/>
  <c r="D45" i="2" s="1"/>
  <c r="G36" i="2"/>
  <c r="G44" i="2" s="1"/>
  <c r="E36" i="2"/>
  <c r="E44" i="2" s="1"/>
  <c r="H35" i="2"/>
  <c r="H43" i="2" s="1"/>
  <c r="F35" i="2"/>
  <c r="F43" i="2" s="1"/>
  <c r="D35" i="2"/>
  <c r="D43" i="2" s="1"/>
  <c r="G34" i="2"/>
  <c r="G42" i="2" s="1"/>
  <c r="E34" i="2"/>
  <c r="E42" i="2" s="1"/>
  <c r="H33" i="2"/>
  <c r="H41" i="2" s="1"/>
  <c r="F33" i="2"/>
  <c r="F41" i="2" s="1"/>
  <c r="D33" i="2"/>
  <c r="D41" i="2" s="1"/>
  <c r="N41" i="2"/>
  <c r="N49" i="2" s="1"/>
  <c r="N43" i="2"/>
  <c r="N51" i="2" s="1"/>
  <c r="N45" i="2"/>
  <c r="N53" i="2" s="1"/>
  <c r="R45" i="2"/>
  <c r="R53" i="2" s="1"/>
  <c r="P45" i="2"/>
  <c r="P53" i="2" s="1"/>
  <c r="S44" i="2"/>
  <c r="S52" i="2" s="1"/>
  <c r="Q44" i="2"/>
  <c r="Q52" i="2" s="1"/>
  <c r="O44" i="2"/>
  <c r="O52" i="2" s="1"/>
  <c r="R43" i="2"/>
  <c r="R51" i="2" s="1"/>
  <c r="P43" i="2"/>
  <c r="P51" i="2" s="1"/>
  <c r="S42" i="2"/>
  <c r="S50" i="2" s="1"/>
  <c r="Q42" i="2"/>
  <c r="Q50" i="2" s="1"/>
  <c r="O42" i="2"/>
  <c r="O50" i="2" s="1"/>
  <c r="R41" i="2"/>
  <c r="R49" i="2" s="1"/>
  <c r="P41" i="2"/>
  <c r="P49" i="2" s="1"/>
  <c r="S40" i="2"/>
  <c r="S48" i="2" s="1"/>
  <c r="Q40" i="2"/>
  <c r="Q48" i="2" s="1"/>
  <c r="O40" i="2"/>
  <c r="O48" i="2" s="1"/>
  <c r="P107" i="2"/>
  <c r="C11" i="1"/>
  <c r="C10" i="1" l="1"/>
  <c r="G13" i="1" s="1"/>
  <c r="G12" i="1"/>
  <c r="J13" i="1"/>
  <c r="L13" i="1"/>
  <c r="K13" i="1"/>
  <c r="G48" i="2"/>
  <c r="Q93" i="2"/>
  <c r="G67" i="2"/>
  <c r="C67" i="2"/>
  <c r="E48" i="2"/>
  <c r="D2" i="2" s="1"/>
  <c r="G86" i="2"/>
  <c r="H86" i="2"/>
  <c r="E86" i="2"/>
  <c r="C86" i="2"/>
  <c r="Q74" i="2"/>
  <c r="R74" i="2"/>
  <c r="N74" i="2"/>
  <c r="N93" i="2"/>
  <c r="Q112" i="2"/>
  <c r="P112" i="2"/>
  <c r="O55" i="2"/>
  <c r="S55" i="2"/>
  <c r="D48" i="2"/>
  <c r="H48" i="2"/>
  <c r="G2" i="2" s="1"/>
  <c r="P55" i="2"/>
  <c r="R55" i="2"/>
  <c r="N55" i="2"/>
  <c r="D67" i="2"/>
  <c r="C48" i="2"/>
  <c r="F48" i="2"/>
  <c r="H67" i="2"/>
  <c r="F67" i="2"/>
  <c r="E67" i="2"/>
  <c r="F86" i="2"/>
  <c r="D86" i="2"/>
  <c r="Q55" i="2"/>
  <c r="S74" i="2"/>
  <c r="O74" i="2"/>
  <c r="P74" i="2"/>
  <c r="P93" i="2"/>
  <c r="R93" i="2"/>
  <c r="S112" i="2"/>
  <c r="O112" i="2"/>
  <c r="R112" i="2"/>
  <c r="N112" i="2"/>
  <c r="S93" i="2"/>
  <c r="O93" i="2"/>
  <c r="E2" i="2" l="1"/>
  <c r="F2" i="2"/>
  <c r="B2" i="2"/>
  <c r="C2" i="2"/>
  <c r="H13" i="1"/>
  <c r="I13" i="1"/>
  <c r="I12" i="1"/>
  <c r="J12" i="1"/>
  <c r="K12" i="1"/>
  <c r="L12" i="1"/>
  <c r="H12" i="1"/>
  <c r="D3" i="2"/>
  <c r="I9" i="1" s="1"/>
  <c r="I10" i="1" s="1"/>
  <c r="G3" i="2"/>
  <c r="L9" i="1" s="1"/>
  <c r="L10" i="1" s="1"/>
  <c r="L11" i="1" l="1"/>
  <c r="L14" i="1"/>
  <c r="L15" i="1" s="1"/>
  <c r="I11" i="1"/>
  <c r="I14" i="1"/>
  <c r="I15" i="1" s="1"/>
  <c r="B3" i="2"/>
  <c r="F3" i="2"/>
  <c r="K9" i="1" s="1"/>
  <c r="K10" i="1" s="1"/>
  <c r="E3" i="2"/>
  <c r="J9" i="1" s="1"/>
  <c r="J10" i="1" s="1"/>
  <c r="C3" i="2"/>
  <c r="H9" i="1" s="1"/>
  <c r="H10" i="1" l="1"/>
  <c r="G10" i="1" s="1"/>
  <c r="G9" i="1"/>
  <c r="J11" i="1"/>
  <c r="J14" i="1"/>
  <c r="J15" i="1" s="1"/>
  <c r="K11" i="1"/>
  <c r="K14" i="1"/>
  <c r="K15" i="1" s="1"/>
  <c r="G11" i="1" l="1"/>
  <c r="G14" i="1"/>
  <c r="G15" i="1" s="1"/>
  <c r="H11" i="1"/>
  <c r="H14" i="1"/>
  <c r="H15" i="1" s="1"/>
</calcChain>
</file>

<file path=xl/sharedStrings.xml><?xml version="1.0" encoding="utf-8"?>
<sst xmlns="http://schemas.openxmlformats.org/spreadsheetml/2006/main" count="107" uniqueCount="48">
  <si>
    <t>Bag Size</t>
  </si>
  <si>
    <t># of Colors</t>
  </si>
  <si>
    <t># of Sides</t>
  </si>
  <si>
    <t>12x15</t>
  </si>
  <si>
    <t>CMYK</t>
  </si>
  <si>
    <t>Width</t>
  </si>
  <si>
    <t>Length</t>
  </si>
  <si>
    <t>Bottom Gusset</t>
  </si>
  <si>
    <t>Gauge</t>
  </si>
  <si>
    <t>Film Color</t>
  </si>
  <si>
    <t>White</t>
  </si>
  <si>
    <t>Qty</t>
  </si>
  <si>
    <t>Clear View Bag-----Patch Reinforced PCR Dicuts</t>
  </si>
  <si>
    <t>Size</t>
  </si>
  <si>
    <t>Style</t>
  </si>
  <si>
    <t># of colors</t>
  </si>
  <si>
    <t>patch dicut</t>
  </si>
  <si>
    <t>+13% for 2nd side print</t>
  </si>
  <si>
    <t>6 or process</t>
  </si>
  <si>
    <t>18x19+4bg</t>
  </si>
  <si>
    <r>
      <rPr>
        <sz val="9"/>
        <color theme="1"/>
        <rFont val="Calibri"/>
        <family val="2"/>
        <scheme val="minor"/>
      </rPr>
      <t>6</t>
    </r>
    <r>
      <rPr>
        <sz val="8"/>
        <color theme="1"/>
        <rFont val="Calibri"/>
        <family val="2"/>
        <scheme val="minor"/>
      </rPr>
      <t xml:space="preserve"> or process</t>
    </r>
  </si>
  <si>
    <t>9x12</t>
  </si>
  <si>
    <t>dicut</t>
  </si>
  <si>
    <t>Yield</t>
  </si>
  <si>
    <t>Min Qty</t>
  </si>
  <si>
    <t>Requested</t>
  </si>
  <si>
    <t>Quantity</t>
  </si>
  <si>
    <t>1st Break</t>
  </si>
  <si>
    <t>2nd Break</t>
  </si>
  <si>
    <t>3rd Break</t>
  </si>
  <si>
    <t>4th Break</t>
  </si>
  <si>
    <t>Freight Weight</t>
  </si>
  <si>
    <t>Film Weight</t>
  </si>
  <si>
    <t>Total Freight $</t>
  </si>
  <si>
    <t>Freight $/M</t>
  </si>
  <si>
    <t>Clear View Bag-----Non Reinforced PCR Dicuts</t>
  </si>
  <si>
    <t>15x19+4bg</t>
  </si>
  <si>
    <t>15x19 4BG</t>
  </si>
  <si>
    <t>18x19 4BG</t>
  </si>
  <si>
    <t>1 side print</t>
  </si>
  <si>
    <t>2 side print</t>
  </si>
  <si>
    <t>Cost / M</t>
  </si>
  <si>
    <t>Price / M</t>
  </si>
  <si>
    <t>Total Price</t>
  </si>
  <si>
    <t>Post Consumer Merchandise Bags</t>
  </si>
  <si>
    <t>Count</t>
  </si>
  <si>
    <t>Case Weight</t>
  </si>
  <si>
    <t>Reinforced Patch Handle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</si>
</sst>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8" formatCode="&quot;$&quot;#,##0.00_);[Red]\(&quot;$&quot;#,##0.00\)"/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8" fontId="3" fillId="0" borderId="0" xfId="0" applyNumberFormat="1" applyFont="1" applyAlignment="1">
      <alignment horizontal="center"/>
    </xf>
    <xf numFmtId="8" fontId="3" fillId="0" borderId="0" xfId="0" applyNumberFormat="1" applyFont="1"/>
    <xf numFmtId="0" fontId="4" fillId="0" borderId="0" xfId="0" applyFont="1" applyAlignment="1">
      <alignment horizontal="right"/>
    </xf>
    <xf numFmtId="0" fontId="3" fillId="2" borderId="0" xfId="0" applyFont="1" applyFill="1"/>
    <xf numFmtId="0" fontId="3" fillId="0" borderId="0" xfId="0" quotePrefix="1" applyFont="1"/>
    <xf numFmtId="3" fontId="4" fillId="0" borderId="0" xfId="0" applyNumberFormat="1" applyFont="1" applyFill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8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2" borderId="0" xfId="0" applyFill="1"/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8" fontId="3" fillId="0" borderId="0" xfId="0" applyNumberFormat="1" applyFont="1" applyAlignment="1">
      <alignment horizontal="center"/>
    </xf>
    <xf numFmtId="8" fontId="3" fillId="0" borderId="0" xfId="0" applyNumberFormat="1" applyFont="1"/>
    <xf numFmtId="7" fontId="5" fillId="0" borderId="0" xfId="0" applyNumberFormat="1" applyFont="1" applyAlignment="1">
      <alignment horizontal="center"/>
    </xf>
    <xf numFmtId="0" fontId="3" fillId="0" borderId="0" xfId="0" quotePrefix="1" applyFont="1"/>
    <xf numFmtId="7" fontId="3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0" fillId="0" borderId="0" xfId="0" applyFill="1"/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2" xfId="0" applyBorder="1"/>
    <xf numFmtId="0" fontId="0" fillId="0" borderId="3" xfId="0" applyBorder="1" applyAlignment="1">
      <alignment horizontal="right"/>
    </xf>
    <xf numFmtId="0" fontId="0" fillId="0" borderId="3" xfId="0" applyBorder="1"/>
    <xf numFmtId="0" fontId="6" fillId="4" borderId="0" xfId="0" applyFont="1" applyFill="1" applyBorder="1"/>
    <xf numFmtId="0" fontId="0" fillId="4" borderId="0" xfId="0" applyFill="1" applyBorder="1"/>
    <xf numFmtId="0" fontId="0" fillId="4" borderId="1" xfId="0" applyFill="1" applyBorder="1" applyAlignment="1">
      <alignment horizontal="center" vertical="center"/>
    </xf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>
      <alignment horizontal="center" vertical="center"/>
    </xf>
    <xf numFmtId="164" fontId="0" fillId="4" borderId="0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21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workbookViewId="0">
      <selection activeCell="C3" sqref="C3"/>
    </sheetView>
  </sheetViews>
  <sheetFormatPr defaultColWidth="0" defaultRowHeight="15" zeroHeight="1" x14ac:dyDescent="0.25"/>
  <cols>
    <col min="1" max="1" width="1.5703125" style="46" customWidth="1"/>
    <col min="2" max="3" width="12.85546875" style="46" customWidth="1"/>
    <col min="4" max="4" width="5" style="46" customWidth="1"/>
    <col min="5" max="6" width="14.28515625" style="46" bestFit="1" customWidth="1"/>
    <col min="7" max="7" width="14.140625" style="46" bestFit="1" customWidth="1"/>
    <col min="8" max="8" width="9.140625" style="46" customWidth="1"/>
    <col min="9" max="9" width="10" style="46" bestFit="1" customWidth="1"/>
    <col min="10" max="13" width="9.140625" style="46" customWidth="1"/>
    <col min="14" max="16384" width="9.140625" style="46" hidden="1"/>
  </cols>
  <sheetData>
    <row r="1" spans="2:12" ht="18.75" x14ac:dyDescent="0.3">
      <c r="B1" s="45" t="s">
        <v>44</v>
      </c>
    </row>
    <row r="2" spans="2:12" ht="18.75" x14ac:dyDescent="0.3">
      <c r="B2" s="45"/>
    </row>
    <row r="3" spans="2:12" x14ac:dyDescent="0.25">
      <c r="B3" s="48" t="s">
        <v>0</v>
      </c>
      <c r="C3" s="50" t="s">
        <v>3</v>
      </c>
      <c r="E3" s="48" t="s">
        <v>5</v>
      </c>
      <c r="F3" s="48" t="s">
        <v>6</v>
      </c>
      <c r="G3" s="48" t="s">
        <v>7</v>
      </c>
      <c r="H3" s="48" t="s">
        <v>8</v>
      </c>
      <c r="I3" s="48" t="s">
        <v>9</v>
      </c>
    </row>
    <row r="4" spans="2:12" ht="30" x14ac:dyDescent="0.25">
      <c r="B4" s="49" t="s">
        <v>47</v>
      </c>
      <c r="C4" s="50">
        <v>0</v>
      </c>
      <c r="E4" s="47">
        <f>IF(C3="9x12",9,IF(C3="12x15",12,IF(C3="15x19+4BG",15,18)))</f>
        <v>12</v>
      </c>
      <c r="F4" s="47">
        <f>IF(C3="9x12",12,IF(C3="12x15",15,IF(C3="15x18+4BG",18,19)))</f>
        <v>15</v>
      </c>
      <c r="G4" s="47">
        <f>IF(E4=9,0,IF(E4=12,0,4))</f>
        <v>0</v>
      </c>
      <c r="H4" s="47">
        <v>2.25</v>
      </c>
      <c r="I4" s="47" t="s">
        <v>10</v>
      </c>
    </row>
    <row r="5" spans="2:12" x14ac:dyDescent="0.25">
      <c r="B5" s="48" t="s">
        <v>1</v>
      </c>
      <c r="C5" s="50">
        <v>4</v>
      </c>
    </row>
    <row r="6" spans="2:12" x14ac:dyDescent="0.25">
      <c r="B6" s="48" t="s">
        <v>2</v>
      </c>
      <c r="C6" s="50">
        <v>1</v>
      </c>
    </row>
    <row r="7" spans="2:12" x14ac:dyDescent="0.25">
      <c r="B7" s="48" t="s">
        <v>4</v>
      </c>
      <c r="C7" s="50">
        <v>0</v>
      </c>
      <c r="F7" s="53" t="s">
        <v>25</v>
      </c>
      <c r="G7" s="53" t="s">
        <v>25</v>
      </c>
      <c r="H7" s="53" t="s">
        <v>24</v>
      </c>
      <c r="I7" s="53" t="s">
        <v>27</v>
      </c>
      <c r="J7" s="53" t="s">
        <v>28</v>
      </c>
      <c r="K7" s="53" t="s">
        <v>29</v>
      </c>
      <c r="L7" s="53" t="s">
        <v>30</v>
      </c>
    </row>
    <row r="8" spans="2:12" x14ac:dyDescent="0.25">
      <c r="B8" s="48" t="s">
        <v>11</v>
      </c>
      <c r="C8" s="50">
        <v>15</v>
      </c>
      <c r="F8" s="53" t="s">
        <v>26</v>
      </c>
      <c r="G8" s="47">
        <f>Qty</f>
        <v>15</v>
      </c>
      <c r="H8" s="47">
        <v>10</v>
      </c>
      <c r="I8" s="47">
        <v>15</v>
      </c>
      <c r="J8" s="47">
        <v>25</v>
      </c>
      <c r="K8" s="47">
        <v>50</v>
      </c>
      <c r="L8" s="47">
        <v>100</v>
      </c>
    </row>
    <row r="9" spans="2:12" x14ac:dyDescent="0.25">
      <c r="B9" s="46" t="s">
        <v>45</v>
      </c>
      <c r="C9" s="51">
        <f>IF(OR(Width=9,Width=12),1000,500)</f>
        <v>1000</v>
      </c>
      <c r="F9" s="56" t="s">
        <v>41</v>
      </c>
      <c r="G9" s="54">
        <f>IF(Qty&lt;H8,"N/A",IF(Qty&lt;I8,H9,IF(Qty&lt;J8,I9,IF(Qty&lt;K8,J9,IF(Qty&lt;L8,K9,L9)))))</f>
        <v>99.76</v>
      </c>
      <c r="H9" s="55">
        <f>IF(NumSides=1,Pricing!C2,Pricing!C3)</f>
        <v>127.52</v>
      </c>
      <c r="I9" s="55">
        <f>IF(NumSides=1,Pricing!D2,Pricing!D3)</f>
        <v>99.76</v>
      </c>
      <c r="J9" s="55">
        <f>IF(NumSides=1,Pricing!E2,Pricing!E3)</f>
        <v>81.209999999999994</v>
      </c>
      <c r="K9" s="55">
        <f>IF(NumSides=1,Pricing!F2,Pricing!F3)</f>
        <v>72.47</v>
      </c>
      <c r="L9" s="55">
        <f>IF(NumSides=1,Pricing!G2,Pricing!G3)</f>
        <v>62.74</v>
      </c>
    </row>
    <row r="10" spans="2:12" x14ac:dyDescent="0.25">
      <c r="B10" s="46" t="s">
        <v>46</v>
      </c>
      <c r="C10" s="52">
        <f>((Yield/1000)*Count)+0.5</f>
        <v>24.8</v>
      </c>
      <c r="F10" s="56" t="s">
        <v>42</v>
      </c>
      <c r="G10" s="54">
        <f>IF(Qty&lt;MinQty,"N/A",IF(Qty&lt;I8,H10,IF(Qty&lt;J8,I10,IF(Qty&lt;K8,J10,IF(Qty&lt;L8,K10,L10)))))</f>
        <v>123.16049382716049</v>
      </c>
      <c r="H10" s="57">
        <f>(H9/0.9)/0.9</f>
        <v>157.43209876543207</v>
      </c>
      <c r="I10" s="57">
        <f>(I9/0.9)/0.9</f>
        <v>123.16049382716049</v>
      </c>
      <c r="J10" s="57">
        <f>(J9/0.9)/0.9</f>
        <v>100.25925925925924</v>
      </c>
      <c r="K10" s="57">
        <f>(K9/0.9)/0.93</f>
        <v>86.583034647550775</v>
      </c>
      <c r="L10" s="57">
        <f>(L9/0.9)/0.93</f>
        <v>74.958183990442052</v>
      </c>
    </row>
    <row r="11" spans="2:12" x14ac:dyDescent="0.25">
      <c r="B11" s="46" t="s">
        <v>23</v>
      </c>
      <c r="C11" s="52">
        <f>(Width*(Length+(BG/2))*(H4*0.9)/15)</f>
        <v>24.3</v>
      </c>
      <c r="F11" s="53" t="s">
        <v>43</v>
      </c>
      <c r="G11" s="55">
        <f t="shared" ref="G11:L11" si="0">G10*G8</f>
        <v>1847.4074074074074</v>
      </c>
      <c r="H11" s="55">
        <f t="shared" si="0"/>
        <v>1574.3209876543208</v>
      </c>
      <c r="I11" s="55">
        <f t="shared" si="0"/>
        <v>1847.4074074074074</v>
      </c>
      <c r="J11" s="55">
        <f t="shared" si="0"/>
        <v>2506.4814814814808</v>
      </c>
      <c r="K11" s="55">
        <f t="shared" si="0"/>
        <v>4329.1517323775388</v>
      </c>
      <c r="L11" s="55">
        <f t="shared" si="0"/>
        <v>7495.8183990442049</v>
      </c>
    </row>
    <row r="12" spans="2:12" x14ac:dyDescent="0.25">
      <c r="F12" s="53" t="s">
        <v>32</v>
      </c>
      <c r="G12" s="55">
        <f t="shared" ref="G12:L12" si="1">Yield*G8</f>
        <v>364.5</v>
      </c>
      <c r="H12" s="55">
        <f t="shared" si="1"/>
        <v>243</v>
      </c>
      <c r="I12" s="55">
        <f t="shared" si="1"/>
        <v>364.5</v>
      </c>
      <c r="J12" s="55">
        <f t="shared" si="1"/>
        <v>607.5</v>
      </c>
      <c r="K12" s="55">
        <f t="shared" si="1"/>
        <v>1215</v>
      </c>
      <c r="L12" s="55">
        <f t="shared" si="1"/>
        <v>2430</v>
      </c>
    </row>
    <row r="13" spans="2:12" x14ac:dyDescent="0.25">
      <c r="F13" s="53" t="s">
        <v>31</v>
      </c>
      <c r="G13" s="55">
        <f t="shared" ref="G13:L13" si="2">IF(OR(Width=9,Width=12),$C$10*G8,$C$10*2*G8)</f>
        <v>372</v>
      </c>
      <c r="H13" s="55">
        <f t="shared" si="2"/>
        <v>248</v>
      </c>
      <c r="I13" s="55">
        <f t="shared" si="2"/>
        <v>372</v>
      </c>
      <c r="J13" s="55">
        <f t="shared" si="2"/>
        <v>620</v>
      </c>
      <c r="K13" s="55">
        <f t="shared" si="2"/>
        <v>1240</v>
      </c>
      <c r="L13" s="55">
        <f t="shared" si="2"/>
        <v>2480</v>
      </c>
    </row>
    <row r="14" spans="2:12" x14ac:dyDescent="0.25">
      <c r="F14" s="53" t="s">
        <v>34</v>
      </c>
      <c r="G14" s="55">
        <f t="shared" ref="G14:L14" si="3">G10-(G9/0.9)</f>
        <v>12.316049382716045</v>
      </c>
      <c r="H14" s="55">
        <f t="shared" si="3"/>
        <v>15.743209876543204</v>
      </c>
      <c r="I14" s="55">
        <f t="shared" si="3"/>
        <v>12.316049382716045</v>
      </c>
      <c r="J14" s="55">
        <f t="shared" si="3"/>
        <v>10.025925925925918</v>
      </c>
      <c r="K14" s="55">
        <f t="shared" si="3"/>
        <v>6.0608124253285496</v>
      </c>
      <c r="L14" s="55">
        <f t="shared" si="3"/>
        <v>5.2470728793309434</v>
      </c>
    </row>
    <row r="15" spans="2:12" x14ac:dyDescent="0.25">
      <c r="F15" s="53" t="s">
        <v>33</v>
      </c>
      <c r="G15" s="55">
        <f t="shared" ref="G15:L15" si="4">G14*G8</f>
        <v>184.74074074074068</v>
      </c>
      <c r="H15" s="55">
        <f t="shared" si="4"/>
        <v>157.43209876543204</v>
      </c>
      <c r="I15" s="55">
        <f t="shared" si="4"/>
        <v>184.74074074074068</v>
      </c>
      <c r="J15" s="55">
        <f t="shared" si="4"/>
        <v>250.64814814814795</v>
      </c>
      <c r="K15" s="55">
        <f t="shared" si="4"/>
        <v>303.04062126642748</v>
      </c>
      <c r="L15" s="55">
        <f t="shared" si="4"/>
        <v>524.70728793309434</v>
      </c>
    </row>
    <row r="16" spans="2:12" x14ac:dyDescent="0.25"/>
  </sheetData>
  <sheetProtection selectLockedCells="1"/>
  <dataValidations count="6">
    <dataValidation type="list" allowBlank="1" showInputMessage="1" showErrorMessage="1" sqref="C3">
      <formula1>"9x12, 12x15, 15x19+4BG, 18x19+4BG"</formula1>
    </dataValidation>
    <dataValidation type="whole" allowBlank="1" showInputMessage="1" showErrorMessage="1" sqref="C6">
      <formula1>1</formula1>
      <formula2>2</formula2>
    </dataValidation>
    <dataValidation type="whole" allowBlank="1" showInputMessage="1" showErrorMessage="1" sqref="C5">
      <formula1>0</formula1>
      <formula2>8</formula2>
    </dataValidation>
    <dataValidation type="whole" allowBlank="1" showInputMessage="1" showErrorMessage="1" sqref="C7">
      <formula1>0</formula1>
      <formula2>1</formula2>
    </dataValidation>
    <dataValidation type="decimal" allowBlank="1" showInputMessage="1" showErrorMessage="1" sqref="C8">
      <formula1>H8</formula1>
      <formula2>1000</formula2>
    </dataValidation>
    <dataValidation type="whole" allowBlank="1" showInputMessage="1" showErrorMessage="1" error="We do not offer a 9x12 with a reinforced handle." sqref="C4">
      <formula1>0</formula1>
      <formula2>IF(E4=9,0,1)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2"/>
  <sheetViews>
    <sheetView topLeftCell="A4" workbookViewId="0">
      <selection activeCell="B2" sqref="B2"/>
    </sheetView>
  </sheetViews>
  <sheetFormatPr defaultRowHeight="15" x14ac:dyDescent="0.25"/>
  <cols>
    <col min="1" max="1" width="10.5703125" customWidth="1"/>
    <col min="11" max="11" width="4.42578125" style="21" customWidth="1"/>
    <col min="12" max="12" width="10.42578125" customWidth="1"/>
  </cols>
  <sheetData>
    <row r="1" spans="1:21" s="22" customFormat="1" x14ac:dyDescent="0.25">
      <c r="A1" s="43"/>
      <c r="B1" s="42">
        <v>5</v>
      </c>
      <c r="C1" s="42">
        <v>10</v>
      </c>
      <c r="D1" s="42">
        <v>15</v>
      </c>
      <c r="E1" s="42">
        <v>25</v>
      </c>
      <c r="F1" s="42">
        <v>50</v>
      </c>
      <c r="G1" s="42">
        <v>100</v>
      </c>
      <c r="K1" s="34"/>
    </row>
    <row r="2" spans="1:21" s="22" customFormat="1" x14ac:dyDescent="0.25">
      <c r="A2" s="44" t="s">
        <v>39</v>
      </c>
      <c r="B2" s="41">
        <f>IF(Width=9,Pricing!N55,IF('Quoting Tool'!$C$4=1,MAX(Pricing!C48,Pricing!C67,Pricing!C86),MAX(Pricing!N74,Pricing!N93,Pricing!N112)))</f>
        <v>208</v>
      </c>
      <c r="C2" s="41">
        <f>IF(Width=9,Pricing!O55,IF('Quoting Tool'!$C$4=1,MAX(Pricing!D48,Pricing!D67,Pricing!D86),MAX(Pricing!O74,Pricing!O93,Pricing!O112)))</f>
        <v>127.52</v>
      </c>
      <c r="D2" s="41">
        <f>IF(Width=9,Pricing!P55,IF('Quoting Tool'!$C$4=1,MAX(Pricing!E48,Pricing!E67,Pricing!E86),MAX(Pricing!P74,Pricing!P93,Pricing!P112)))</f>
        <v>99.76</v>
      </c>
      <c r="E2" s="41">
        <f>IF(Width=9,Pricing!Q55,IF('Quoting Tool'!$C$4=1,MAX(Pricing!F48,Pricing!F67,Pricing!F86),MAX(Pricing!Q74,Pricing!Q93,Pricing!Q112)))</f>
        <v>81.209999999999994</v>
      </c>
      <c r="F2" s="41">
        <f>IF(Width=9,Pricing!R55,IF('Quoting Tool'!$C$4=1,MAX(Pricing!G48,Pricing!G67,Pricing!G86),MAX(Pricing!R74,Pricing!R93,Pricing!R112)))</f>
        <v>72.47</v>
      </c>
      <c r="G2" s="41">
        <f>IF(Width=9,Pricing!S55,IF('Quoting Tool'!$C$4=1,MAX(Pricing!H48,Pricing!H67,Pricing!H86),MAX(Pricing!S74,Pricing!S93,Pricing!S112)))</f>
        <v>62.74</v>
      </c>
      <c r="K2" s="34"/>
    </row>
    <row r="3" spans="1:21" s="22" customFormat="1" x14ac:dyDescent="0.25">
      <c r="A3" s="44" t="s">
        <v>40</v>
      </c>
      <c r="B3" s="22">
        <f>B2*1.13</f>
        <v>235.03999999999996</v>
      </c>
      <c r="C3" s="40">
        <f t="shared" ref="C3:G3" si="0">C2*1.13</f>
        <v>144.09759999999997</v>
      </c>
      <c r="D3" s="40">
        <f t="shared" si="0"/>
        <v>112.72879999999999</v>
      </c>
      <c r="E3" s="40">
        <f t="shared" si="0"/>
        <v>91.767299999999977</v>
      </c>
      <c r="F3" s="40">
        <f t="shared" si="0"/>
        <v>81.891099999999994</v>
      </c>
      <c r="G3" s="40">
        <f t="shared" si="0"/>
        <v>70.896199999999993</v>
      </c>
      <c r="I3" s="34"/>
      <c r="K3" s="34"/>
    </row>
    <row r="4" spans="1:21" s="35" customFormat="1" x14ac:dyDescent="0.25">
      <c r="C4" s="40"/>
      <c r="D4" s="40"/>
      <c r="E4" s="40"/>
      <c r="F4" s="40"/>
      <c r="G4" s="40"/>
      <c r="I4" s="34"/>
      <c r="K4" s="34"/>
    </row>
    <row r="5" spans="1:21" s="22" customForma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</row>
    <row r="6" spans="1:21" x14ac:dyDescent="0.25">
      <c r="A6" s="4" t="s">
        <v>12</v>
      </c>
      <c r="B6" s="5"/>
      <c r="C6" s="5"/>
      <c r="D6" s="6"/>
      <c r="E6" s="14"/>
      <c r="F6" s="7"/>
      <c r="G6" s="7"/>
      <c r="H6" s="7"/>
      <c r="I6" s="7"/>
      <c r="J6" s="13"/>
      <c r="L6" s="36" t="s">
        <v>35</v>
      </c>
      <c r="M6" s="37"/>
      <c r="N6" s="37"/>
      <c r="O6" s="38"/>
      <c r="P6" s="39"/>
    </row>
    <row r="7" spans="1:21" x14ac:dyDescent="0.25">
      <c r="A7" s="8" t="s">
        <v>13</v>
      </c>
      <c r="B7" s="8" t="s">
        <v>14</v>
      </c>
      <c r="C7" s="8" t="s">
        <v>8</v>
      </c>
      <c r="D7" s="8" t="s">
        <v>15</v>
      </c>
      <c r="E7" s="9">
        <v>5000</v>
      </c>
      <c r="F7" s="9">
        <v>10000</v>
      </c>
      <c r="G7" s="9">
        <v>15000</v>
      </c>
      <c r="H7" s="9">
        <v>25000</v>
      </c>
      <c r="I7" s="9">
        <v>50000</v>
      </c>
      <c r="J7" s="16">
        <v>100000</v>
      </c>
      <c r="L7" s="24" t="s">
        <v>13</v>
      </c>
      <c r="M7" s="25" t="s">
        <v>14</v>
      </c>
      <c r="N7" s="25" t="s">
        <v>8</v>
      </c>
      <c r="O7" s="25" t="s">
        <v>15</v>
      </c>
      <c r="P7" s="26">
        <v>5000</v>
      </c>
      <c r="Q7" s="26">
        <v>10000</v>
      </c>
      <c r="R7" s="26">
        <v>15000</v>
      </c>
      <c r="S7" s="26">
        <v>25000</v>
      </c>
      <c r="T7" s="26">
        <v>50000</v>
      </c>
      <c r="U7" s="26">
        <v>100000</v>
      </c>
    </row>
    <row r="8" spans="1:21" x14ac:dyDescent="0.25">
      <c r="A8" s="7" t="s">
        <v>3</v>
      </c>
      <c r="B8" s="10" t="s">
        <v>16</v>
      </c>
      <c r="C8" s="10">
        <v>2.25</v>
      </c>
      <c r="D8" s="10">
        <v>1</v>
      </c>
      <c r="E8" s="11">
        <v>175.5</v>
      </c>
      <c r="F8" s="11">
        <v>92.87</v>
      </c>
      <c r="G8" s="11">
        <v>89.11</v>
      </c>
      <c r="H8" s="11">
        <v>80.48</v>
      </c>
      <c r="I8" s="11">
        <v>72.45</v>
      </c>
      <c r="J8" s="12">
        <v>63.76</v>
      </c>
      <c r="L8" s="23" t="s">
        <v>21</v>
      </c>
      <c r="M8" s="27" t="s">
        <v>22</v>
      </c>
      <c r="N8" s="27">
        <v>2.25</v>
      </c>
      <c r="O8" s="27">
        <v>1</v>
      </c>
      <c r="P8" s="28">
        <v>110</v>
      </c>
      <c r="Q8" s="28">
        <v>59.24</v>
      </c>
      <c r="R8" s="28">
        <v>57.46</v>
      </c>
      <c r="S8" s="28">
        <v>51.68</v>
      </c>
      <c r="T8" s="28">
        <v>44.59</v>
      </c>
      <c r="U8" s="28">
        <v>41.6</v>
      </c>
    </row>
    <row r="9" spans="1:21" x14ac:dyDescent="0.25">
      <c r="A9" s="15" t="s">
        <v>17</v>
      </c>
      <c r="B9" s="10"/>
      <c r="C9" s="10"/>
      <c r="D9" s="10">
        <v>2</v>
      </c>
      <c r="E9" s="11">
        <v>189.5</v>
      </c>
      <c r="F9" s="11">
        <v>106.47</v>
      </c>
      <c r="G9" s="11">
        <v>96.16</v>
      </c>
      <c r="H9" s="11">
        <v>83.8</v>
      </c>
      <c r="I9" s="11">
        <v>73.98</v>
      </c>
      <c r="J9" s="12">
        <v>65.099999999999994</v>
      </c>
      <c r="L9" s="31" t="s">
        <v>17</v>
      </c>
      <c r="M9" s="27"/>
      <c r="N9" s="27"/>
      <c r="O9" s="27">
        <v>2</v>
      </c>
      <c r="P9" s="28">
        <v>130</v>
      </c>
      <c r="Q9" s="28">
        <v>69.260000000000005</v>
      </c>
      <c r="R9" s="28">
        <v>64.86</v>
      </c>
      <c r="S9" s="28">
        <v>56.47</v>
      </c>
      <c r="T9" s="28">
        <v>46.76</v>
      </c>
      <c r="U9" s="28">
        <v>42.63</v>
      </c>
    </row>
    <row r="10" spans="1:21" x14ac:dyDescent="0.25">
      <c r="A10" s="3"/>
      <c r="B10" s="10"/>
      <c r="C10" s="10"/>
      <c r="D10" s="10">
        <v>3</v>
      </c>
      <c r="E10" s="11">
        <v>221.5</v>
      </c>
      <c r="F10" s="11">
        <v>120.05</v>
      </c>
      <c r="G10" s="11">
        <v>103.21</v>
      </c>
      <c r="H10" s="11">
        <v>87.13</v>
      </c>
      <c r="I10" s="11">
        <v>75.5</v>
      </c>
      <c r="J10" s="12">
        <v>66.44</v>
      </c>
      <c r="L10" s="22"/>
      <c r="M10" s="27"/>
      <c r="N10" s="27"/>
      <c r="O10" s="27">
        <v>3</v>
      </c>
      <c r="P10" s="28">
        <v>151</v>
      </c>
      <c r="Q10" s="28">
        <v>79.28</v>
      </c>
      <c r="R10" s="28">
        <v>72.260000000000005</v>
      </c>
      <c r="S10" s="28">
        <v>61.25</v>
      </c>
      <c r="T10" s="28">
        <v>48.92</v>
      </c>
      <c r="U10" s="28">
        <v>43.67</v>
      </c>
    </row>
    <row r="11" spans="1:21" x14ac:dyDescent="0.25">
      <c r="A11" s="7"/>
      <c r="B11" s="10"/>
      <c r="C11" s="10"/>
      <c r="D11" s="10">
        <v>4</v>
      </c>
      <c r="E11" s="11">
        <v>249.5</v>
      </c>
      <c r="F11" s="11">
        <v>133.63999999999999</v>
      </c>
      <c r="G11" s="11">
        <v>110.26</v>
      </c>
      <c r="H11" s="11">
        <v>90.44</v>
      </c>
      <c r="I11" s="11">
        <v>77.03</v>
      </c>
      <c r="J11" s="12">
        <v>67.78</v>
      </c>
      <c r="L11" s="23"/>
      <c r="M11" s="27"/>
      <c r="N11" s="27"/>
      <c r="O11" s="27">
        <v>4</v>
      </c>
      <c r="P11" s="28">
        <v>170</v>
      </c>
      <c r="Q11" s="28">
        <v>89.31</v>
      </c>
      <c r="R11" s="28">
        <v>79.67</v>
      </c>
      <c r="S11" s="28">
        <v>66.03</v>
      </c>
      <c r="T11" s="28">
        <v>51.08</v>
      </c>
      <c r="U11" s="28">
        <v>44.7</v>
      </c>
    </row>
    <row r="12" spans="1:21" x14ac:dyDescent="0.25">
      <c r="A12" s="7"/>
      <c r="B12" s="10"/>
      <c r="C12" s="10"/>
      <c r="D12" s="10">
        <v>5</v>
      </c>
      <c r="E12" s="11">
        <v>268.5</v>
      </c>
      <c r="F12" s="11">
        <v>147.22</v>
      </c>
      <c r="G12" s="11">
        <v>117.31</v>
      </c>
      <c r="H12" s="11">
        <v>93.77</v>
      </c>
      <c r="I12" s="11">
        <v>78.55</v>
      </c>
      <c r="J12" s="12">
        <v>69.12</v>
      </c>
      <c r="L12" s="23"/>
      <c r="M12" s="27"/>
      <c r="N12" s="27"/>
      <c r="O12" s="27">
        <v>5</v>
      </c>
      <c r="P12" s="28">
        <v>195</v>
      </c>
      <c r="Q12" s="28">
        <v>99.33</v>
      </c>
      <c r="R12" s="28">
        <v>87.08</v>
      </c>
      <c r="S12" s="28">
        <v>70.83</v>
      </c>
      <c r="T12" s="28">
        <v>53.26</v>
      </c>
      <c r="U12" s="28">
        <v>45.85</v>
      </c>
    </row>
    <row r="13" spans="1:21" x14ac:dyDescent="0.25">
      <c r="A13" s="7"/>
      <c r="B13" s="10"/>
      <c r="C13" s="10"/>
      <c r="D13" s="10" t="s">
        <v>18</v>
      </c>
      <c r="E13" s="11">
        <v>295.45</v>
      </c>
      <c r="F13" s="11">
        <v>160.82</v>
      </c>
      <c r="G13" s="11">
        <v>124.36</v>
      </c>
      <c r="H13" s="11">
        <v>97.08</v>
      </c>
      <c r="I13" s="11">
        <v>80.08</v>
      </c>
      <c r="J13" s="12">
        <v>70.47</v>
      </c>
      <c r="L13" s="23"/>
      <c r="M13" s="27"/>
      <c r="N13" s="27"/>
      <c r="O13" s="27" t="s">
        <v>18</v>
      </c>
      <c r="P13" s="28">
        <v>205</v>
      </c>
      <c r="Q13" s="28">
        <v>109.35</v>
      </c>
      <c r="R13" s="28">
        <v>95.5</v>
      </c>
      <c r="S13" s="28">
        <v>75.61</v>
      </c>
      <c r="T13" s="28">
        <v>55.42</v>
      </c>
      <c r="U13" s="28">
        <v>47.55</v>
      </c>
    </row>
    <row r="14" spans="1:21" x14ac:dyDescent="0.25">
      <c r="A14" s="7"/>
      <c r="B14" s="10"/>
      <c r="C14" s="10"/>
      <c r="D14" s="10"/>
      <c r="E14" s="10"/>
      <c r="F14" s="10"/>
      <c r="G14" s="10"/>
      <c r="H14" s="10"/>
      <c r="I14" s="10"/>
      <c r="J14" s="7"/>
      <c r="L14" s="23"/>
      <c r="M14" s="27"/>
      <c r="N14" s="27"/>
      <c r="O14" s="27"/>
      <c r="P14" s="27"/>
      <c r="Q14" s="27"/>
      <c r="R14" s="28"/>
      <c r="S14" s="27"/>
      <c r="T14" s="27"/>
      <c r="U14" s="27"/>
    </row>
    <row r="15" spans="1:21" x14ac:dyDescent="0.25">
      <c r="A15" s="7" t="s">
        <v>36</v>
      </c>
      <c r="B15" s="10" t="s">
        <v>16</v>
      </c>
      <c r="C15" s="10">
        <v>2.25</v>
      </c>
      <c r="D15" s="10">
        <v>1</v>
      </c>
      <c r="E15" s="11">
        <v>185.5</v>
      </c>
      <c r="F15" s="11">
        <v>141.83000000000001</v>
      </c>
      <c r="G15" s="11">
        <v>129.31</v>
      </c>
      <c r="H15" s="11">
        <v>115.2</v>
      </c>
      <c r="I15" s="11">
        <v>108.32</v>
      </c>
      <c r="J15" s="12">
        <v>102.9</v>
      </c>
      <c r="L15" s="23" t="s">
        <v>3</v>
      </c>
      <c r="M15" s="27" t="s">
        <v>22</v>
      </c>
      <c r="N15" s="27">
        <v>2.25</v>
      </c>
      <c r="O15" s="27">
        <v>1</v>
      </c>
      <c r="P15" s="28">
        <v>133</v>
      </c>
      <c r="Q15" s="28">
        <v>86.76</v>
      </c>
      <c r="R15" s="28">
        <v>79.45</v>
      </c>
      <c r="S15" s="28">
        <v>71.64</v>
      </c>
      <c r="T15" s="28">
        <v>63.04</v>
      </c>
      <c r="U15" s="28">
        <v>58.92</v>
      </c>
    </row>
    <row r="16" spans="1:21" x14ac:dyDescent="0.25">
      <c r="A16" s="15" t="s">
        <v>17</v>
      </c>
      <c r="B16" s="10"/>
      <c r="C16" s="10"/>
      <c r="D16" s="10">
        <v>2</v>
      </c>
      <c r="E16" s="11">
        <v>205.5</v>
      </c>
      <c r="F16" s="11">
        <v>158.52000000000001</v>
      </c>
      <c r="G16" s="11">
        <v>137.41</v>
      </c>
      <c r="H16" s="11">
        <v>118.93</v>
      </c>
      <c r="I16" s="11">
        <v>110.15</v>
      </c>
      <c r="J16" s="12">
        <v>104.64</v>
      </c>
      <c r="L16" s="31" t="s">
        <v>17</v>
      </c>
      <c r="M16" s="27"/>
      <c r="N16" s="27"/>
      <c r="O16" s="27">
        <v>2</v>
      </c>
      <c r="P16" s="28">
        <v>158</v>
      </c>
      <c r="Q16" s="28">
        <v>100.35</v>
      </c>
      <c r="R16" s="28">
        <v>86.22</v>
      </c>
      <c r="S16" s="28">
        <v>74.84</v>
      </c>
      <c r="T16" s="28">
        <v>65.86</v>
      </c>
      <c r="U16" s="28">
        <v>60.26</v>
      </c>
    </row>
    <row r="17" spans="1:21" x14ac:dyDescent="0.25">
      <c r="A17" s="3"/>
      <c r="B17" s="10"/>
      <c r="C17" s="10"/>
      <c r="D17" s="10">
        <v>3</v>
      </c>
      <c r="E17" s="11">
        <v>231.65</v>
      </c>
      <c r="F17" s="11">
        <v>175.21</v>
      </c>
      <c r="G17" s="11">
        <v>145.52000000000001</v>
      </c>
      <c r="H17" s="11">
        <v>122.67</v>
      </c>
      <c r="I17" s="11">
        <v>113.55</v>
      </c>
      <c r="J17" s="12">
        <v>107.87</v>
      </c>
      <c r="L17" s="22"/>
      <c r="M17" s="27"/>
      <c r="N17" s="27"/>
      <c r="O17" s="27">
        <v>3</v>
      </c>
      <c r="P17" s="28">
        <v>183</v>
      </c>
      <c r="Q17" s="28">
        <v>113.93</v>
      </c>
      <c r="R17" s="28">
        <v>92.99</v>
      </c>
      <c r="S17" s="28">
        <v>78.03</v>
      </c>
      <c r="T17" s="28">
        <v>68.66</v>
      </c>
      <c r="U17" s="28">
        <v>61.6</v>
      </c>
    </row>
    <row r="18" spans="1:21" x14ac:dyDescent="0.25">
      <c r="A18" s="7"/>
      <c r="B18" s="10"/>
      <c r="C18" s="10"/>
      <c r="D18" s="10">
        <v>4</v>
      </c>
      <c r="E18" s="11">
        <v>256.88</v>
      </c>
      <c r="F18" s="11">
        <v>191.9</v>
      </c>
      <c r="G18" s="11">
        <v>153.63</v>
      </c>
      <c r="H18" s="11">
        <v>126.41</v>
      </c>
      <c r="I18" s="11">
        <v>116.5</v>
      </c>
      <c r="J18" s="12">
        <v>110.68</v>
      </c>
      <c r="L18" s="23"/>
      <c r="M18" s="27"/>
      <c r="N18" s="27"/>
      <c r="O18" s="27">
        <v>4</v>
      </c>
      <c r="P18" s="28">
        <v>208</v>
      </c>
      <c r="Q18" s="28">
        <v>127.52</v>
      </c>
      <c r="R18" s="28">
        <v>99.76</v>
      </c>
      <c r="S18" s="28">
        <v>81.209999999999994</v>
      </c>
      <c r="T18" s="28">
        <v>72.47</v>
      </c>
      <c r="U18" s="28">
        <v>62.74</v>
      </c>
    </row>
    <row r="19" spans="1:21" x14ac:dyDescent="0.25">
      <c r="A19" s="7"/>
      <c r="B19" s="10"/>
      <c r="C19" s="10"/>
      <c r="D19" s="10">
        <v>5</v>
      </c>
      <c r="E19" s="11">
        <v>282.5</v>
      </c>
      <c r="F19" s="11">
        <v>208.58</v>
      </c>
      <c r="G19" s="11">
        <v>161.74</v>
      </c>
      <c r="H19" s="11">
        <v>130.13999999999999</v>
      </c>
      <c r="I19" s="11">
        <v>118.59</v>
      </c>
      <c r="J19" s="12">
        <v>112.66</v>
      </c>
      <c r="L19" s="23"/>
      <c r="M19" s="27"/>
      <c r="N19" s="27"/>
      <c r="O19" s="27">
        <v>5</v>
      </c>
      <c r="P19" s="28">
        <v>233</v>
      </c>
      <c r="Q19" s="28">
        <v>141.11000000000001</v>
      </c>
      <c r="R19" s="28">
        <v>107.5</v>
      </c>
      <c r="S19" s="28">
        <v>84.41</v>
      </c>
      <c r="T19" s="28">
        <v>75.95</v>
      </c>
      <c r="U19" s="28">
        <v>65.5</v>
      </c>
    </row>
    <row r="20" spans="1:21" x14ac:dyDescent="0.25">
      <c r="A20" s="7"/>
      <c r="B20" s="10"/>
      <c r="C20" s="10"/>
      <c r="D20" s="10" t="s">
        <v>18</v>
      </c>
      <c r="E20" s="11">
        <v>305.5</v>
      </c>
      <c r="F20" s="11">
        <v>225.27</v>
      </c>
      <c r="G20" s="11">
        <v>169.86</v>
      </c>
      <c r="H20" s="11">
        <v>133.87</v>
      </c>
      <c r="I20" s="11">
        <v>121.5</v>
      </c>
      <c r="J20" s="12">
        <v>115.43</v>
      </c>
      <c r="L20" s="23"/>
      <c r="M20" s="27"/>
      <c r="N20" s="27"/>
      <c r="O20" s="27" t="s">
        <v>18</v>
      </c>
      <c r="P20" s="28">
        <v>248</v>
      </c>
      <c r="Q20" s="28">
        <v>154.69999999999999</v>
      </c>
      <c r="R20" s="28">
        <v>114.5</v>
      </c>
      <c r="S20" s="28">
        <v>87.6</v>
      </c>
      <c r="T20" s="28">
        <v>78.84</v>
      </c>
      <c r="U20" s="28">
        <v>66.95</v>
      </c>
    </row>
    <row r="21" spans="1:21" x14ac:dyDescent="0.25">
      <c r="A21" s="7"/>
      <c r="B21" s="10"/>
      <c r="C21" s="10"/>
      <c r="D21" s="10"/>
      <c r="E21" s="10"/>
      <c r="F21" s="10"/>
      <c r="G21" s="10"/>
      <c r="H21" s="10"/>
      <c r="I21" s="10"/>
      <c r="J21" s="7"/>
      <c r="L21" s="23"/>
      <c r="M21" s="27"/>
      <c r="N21" s="27"/>
      <c r="O21" s="27"/>
      <c r="P21" s="27"/>
      <c r="Q21" s="27"/>
      <c r="R21" s="28"/>
      <c r="S21" s="27"/>
      <c r="T21" s="27"/>
      <c r="U21" s="23"/>
    </row>
    <row r="22" spans="1:21" x14ac:dyDescent="0.25">
      <c r="A22" s="7" t="s">
        <v>19</v>
      </c>
      <c r="B22" s="10" t="s">
        <v>16</v>
      </c>
      <c r="C22" s="10">
        <v>2.25</v>
      </c>
      <c r="D22" s="10">
        <v>1</v>
      </c>
      <c r="E22" s="11">
        <v>198.38</v>
      </c>
      <c r="F22" s="11">
        <v>157.22</v>
      </c>
      <c r="G22" s="11">
        <v>151.5</v>
      </c>
      <c r="H22" s="11">
        <v>137.69</v>
      </c>
      <c r="I22" s="11">
        <v>129.44399999999999</v>
      </c>
      <c r="J22" s="12">
        <v>122.97</v>
      </c>
      <c r="L22" s="23" t="s">
        <v>36</v>
      </c>
      <c r="M22" s="27" t="s">
        <v>22</v>
      </c>
      <c r="N22" s="27">
        <v>2.25</v>
      </c>
      <c r="O22" s="27">
        <v>1</v>
      </c>
      <c r="P22" s="28">
        <v>175</v>
      </c>
      <c r="Q22" s="28">
        <v>138.22</v>
      </c>
      <c r="R22" s="28">
        <v>123.46</v>
      </c>
      <c r="S22" s="28">
        <v>107.94</v>
      </c>
      <c r="T22" s="28">
        <v>102.29</v>
      </c>
      <c r="U22" s="29">
        <v>97.18</v>
      </c>
    </row>
    <row r="23" spans="1:21" x14ac:dyDescent="0.25">
      <c r="A23" s="15" t="s">
        <v>17</v>
      </c>
      <c r="B23" s="10"/>
      <c r="C23" s="10"/>
      <c r="D23" s="10">
        <v>2</v>
      </c>
      <c r="E23" s="11">
        <v>221.42</v>
      </c>
      <c r="F23" s="11">
        <v>166.95</v>
      </c>
      <c r="G23" s="11">
        <v>158.66</v>
      </c>
      <c r="H23" s="11">
        <v>142.08000000000001</v>
      </c>
      <c r="I23" s="11">
        <v>131.56</v>
      </c>
      <c r="J23" s="12">
        <v>124.98</v>
      </c>
      <c r="L23" s="31" t="s">
        <v>17</v>
      </c>
      <c r="M23" s="27"/>
      <c r="N23" s="27"/>
      <c r="O23" s="27">
        <v>2</v>
      </c>
      <c r="P23" s="28">
        <v>200</v>
      </c>
      <c r="Q23" s="28">
        <v>155.19999999999999</v>
      </c>
      <c r="R23" s="28">
        <v>131.57</v>
      </c>
      <c r="S23" s="28">
        <v>111.62</v>
      </c>
      <c r="T23" s="28">
        <v>104.06</v>
      </c>
      <c r="U23" s="29">
        <v>98.86</v>
      </c>
    </row>
    <row r="24" spans="1:21" x14ac:dyDescent="0.25">
      <c r="A24" s="3"/>
      <c r="B24" s="10"/>
      <c r="C24" s="10"/>
      <c r="D24" s="10">
        <v>3</v>
      </c>
      <c r="E24" s="11">
        <v>244.47</v>
      </c>
      <c r="F24" s="11">
        <v>176.69</v>
      </c>
      <c r="G24" s="11">
        <v>164.5</v>
      </c>
      <c r="H24" s="11">
        <v>146.49</v>
      </c>
      <c r="I24" s="11">
        <v>133.6645</v>
      </c>
      <c r="J24" s="12">
        <v>126.99</v>
      </c>
      <c r="L24" s="31"/>
      <c r="M24" s="27"/>
      <c r="N24" s="27"/>
      <c r="O24" s="27">
        <v>3</v>
      </c>
      <c r="P24" s="28">
        <v>225</v>
      </c>
      <c r="Q24" s="28">
        <v>172.19</v>
      </c>
      <c r="R24" s="28">
        <v>139.68</v>
      </c>
      <c r="S24" s="28">
        <v>115.29</v>
      </c>
      <c r="T24" s="28">
        <v>105.83</v>
      </c>
      <c r="U24" s="29">
        <v>101.25</v>
      </c>
    </row>
    <row r="25" spans="1:21" x14ac:dyDescent="0.25">
      <c r="A25" s="7"/>
      <c r="B25" s="10"/>
      <c r="C25" s="10"/>
      <c r="D25" s="10">
        <v>4</v>
      </c>
      <c r="E25" s="11">
        <v>267.5</v>
      </c>
      <c r="F25" s="11">
        <v>186.42</v>
      </c>
      <c r="G25" s="11">
        <v>171.88</v>
      </c>
      <c r="H25" s="11">
        <v>150.88999999999999</v>
      </c>
      <c r="I25" s="11">
        <v>135.76900000000001</v>
      </c>
      <c r="J25" s="12">
        <v>128.99</v>
      </c>
      <c r="L25" s="23"/>
      <c r="M25" s="27"/>
      <c r="N25" s="27"/>
      <c r="O25" s="27">
        <v>4</v>
      </c>
      <c r="P25" s="28">
        <v>250</v>
      </c>
      <c r="Q25" s="28">
        <v>189.18</v>
      </c>
      <c r="R25" s="28">
        <v>147.80000000000001</v>
      </c>
      <c r="S25" s="28">
        <v>118.96</v>
      </c>
      <c r="T25" s="28">
        <v>108.5</v>
      </c>
      <c r="U25" s="29">
        <v>104.55</v>
      </c>
    </row>
    <row r="26" spans="1:21" x14ac:dyDescent="0.25">
      <c r="A26" s="7"/>
      <c r="B26" s="10"/>
      <c r="C26" s="10"/>
      <c r="D26" s="10">
        <v>5</v>
      </c>
      <c r="E26" s="11">
        <v>290.54000000000002</v>
      </c>
      <c r="F26" s="11">
        <v>196.14</v>
      </c>
      <c r="G26" s="11">
        <v>179.85</v>
      </c>
      <c r="H26" s="11">
        <v>155.30000000000001</v>
      </c>
      <c r="I26" s="11">
        <v>137.87349999999998</v>
      </c>
      <c r="J26" s="12">
        <v>132</v>
      </c>
      <c r="L26" s="23"/>
      <c r="M26" s="27"/>
      <c r="N26" s="27"/>
      <c r="O26" s="27">
        <v>5</v>
      </c>
      <c r="P26" s="28">
        <v>275</v>
      </c>
      <c r="Q26" s="28">
        <v>206.16</v>
      </c>
      <c r="R26" s="28">
        <v>155.91</v>
      </c>
      <c r="S26" s="28">
        <v>122.62</v>
      </c>
      <c r="T26" s="28">
        <v>110.55</v>
      </c>
      <c r="U26" s="29">
        <v>106.35</v>
      </c>
    </row>
    <row r="27" spans="1:21" x14ac:dyDescent="0.25">
      <c r="A27" s="7"/>
      <c r="B27" s="10"/>
      <c r="C27" s="10"/>
      <c r="D27" s="10" t="s">
        <v>18</v>
      </c>
      <c r="E27" s="11">
        <v>313.57</v>
      </c>
      <c r="F27" s="11">
        <v>205.87</v>
      </c>
      <c r="G27" s="11">
        <v>191.5</v>
      </c>
      <c r="H27" s="11">
        <v>159.69999999999999</v>
      </c>
      <c r="I27" s="11">
        <v>139.97799999999998</v>
      </c>
      <c r="J27" s="12">
        <v>135</v>
      </c>
      <c r="L27" s="23"/>
      <c r="M27" s="27"/>
      <c r="N27" s="27"/>
      <c r="O27" s="27" t="s">
        <v>18</v>
      </c>
      <c r="P27" s="28">
        <v>290</v>
      </c>
      <c r="Q27" s="28">
        <v>223.15</v>
      </c>
      <c r="R27" s="28">
        <v>164.55</v>
      </c>
      <c r="S27" s="28">
        <v>126.3</v>
      </c>
      <c r="T27" s="28">
        <v>113.65</v>
      </c>
      <c r="U27" s="29">
        <v>108.66</v>
      </c>
    </row>
    <row r="28" spans="1:21" x14ac:dyDescent="0.25">
      <c r="L28" s="23"/>
      <c r="M28" s="27"/>
      <c r="N28" s="27"/>
      <c r="O28" s="27"/>
      <c r="P28" s="27"/>
      <c r="Q28" s="27"/>
      <c r="R28" s="28"/>
      <c r="S28" s="27"/>
      <c r="T28" s="27"/>
      <c r="U28" s="23"/>
    </row>
    <row r="29" spans="1:21" x14ac:dyDescent="0.25">
      <c r="L29" s="23" t="s">
        <v>19</v>
      </c>
      <c r="M29" s="27" t="s">
        <v>22</v>
      </c>
      <c r="N29" s="27">
        <v>2.25</v>
      </c>
      <c r="O29" s="27">
        <v>1</v>
      </c>
      <c r="P29" s="30">
        <v>199</v>
      </c>
      <c r="Q29" s="28">
        <v>157.91999999999999</v>
      </c>
      <c r="R29" s="28">
        <v>152.5</v>
      </c>
      <c r="S29" s="28">
        <v>132.38999999999999</v>
      </c>
      <c r="T29" s="28">
        <v>124.4</v>
      </c>
      <c r="U29" s="29">
        <v>118.18</v>
      </c>
    </row>
    <row r="30" spans="1:21" x14ac:dyDescent="0.25">
      <c r="L30" s="31" t="s">
        <v>17</v>
      </c>
      <c r="M30" s="27"/>
      <c r="N30" s="27"/>
      <c r="O30" s="27">
        <v>2</v>
      </c>
      <c r="P30" s="30">
        <v>222.75</v>
      </c>
      <c r="Q30" s="28">
        <v>168.12</v>
      </c>
      <c r="R30" s="28">
        <v>161</v>
      </c>
      <c r="S30" s="28">
        <v>136.79</v>
      </c>
      <c r="T30" s="28">
        <v>126.5</v>
      </c>
      <c r="U30" s="29">
        <v>120.28</v>
      </c>
    </row>
    <row r="31" spans="1:21" x14ac:dyDescent="0.25">
      <c r="L31" s="22"/>
      <c r="M31" s="27"/>
      <c r="N31" s="27"/>
      <c r="O31" s="27">
        <v>3</v>
      </c>
      <c r="P31" s="30">
        <v>246.5</v>
      </c>
      <c r="Q31" s="28">
        <v>178.27</v>
      </c>
      <c r="R31" s="28">
        <v>171.5</v>
      </c>
      <c r="S31" s="28">
        <v>142.5</v>
      </c>
      <c r="T31" s="28">
        <v>128.6</v>
      </c>
      <c r="U31" s="29">
        <v>124.55</v>
      </c>
    </row>
    <row r="32" spans="1:21" x14ac:dyDescent="0.25">
      <c r="A32" t="s">
        <v>3</v>
      </c>
      <c r="B32" s="1" t="s">
        <v>15</v>
      </c>
      <c r="C32" s="2">
        <v>5000</v>
      </c>
      <c r="D32" s="2">
        <v>10000</v>
      </c>
      <c r="E32" s="2">
        <v>15000</v>
      </c>
      <c r="F32" s="2">
        <v>25000</v>
      </c>
      <c r="G32" s="2">
        <v>50000</v>
      </c>
      <c r="H32" s="17">
        <v>100000</v>
      </c>
      <c r="L32" s="23"/>
      <c r="M32" s="27"/>
      <c r="N32" s="27"/>
      <c r="O32" s="27">
        <v>4</v>
      </c>
      <c r="P32" s="30">
        <v>270.64999999999998</v>
      </c>
      <c r="Q32" s="28">
        <v>188.42</v>
      </c>
      <c r="R32" s="28">
        <v>181.5</v>
      </c>
      <c r="S32" s="28">
        <v>147.55000000000001</v>
      </c>
      <c r="T32" s="28">
        <v>131.5</v>
      </c>
      <c r="U32" s="29">
        <v>126.95</v>
      </c>
    </row>
    <row r="33" spans="2:21" x14ac:dyDescent="0.25">
      <c r="B33" s="18">
        <v>1</v>
      </c>
      <c r="C33" s="19" t="b">
        <f t="shared" ref="C33:H33" si="1">AND(Width=12,NumColors=1)</f>
        <v>0</v>
      </c>
      <c r="D33" s="19" t="b">
        <f t="shared" si="1"/>
        <v>0</v>
      </c>
      <c r="E33" s="19" t="b">
        <f t="shared" si="1"/>
        <v>0</v>
      </c>
      <c r="F33" s="19" t="b">
        <f t="shared" si="1"/>
        <v>0</v>
      </c>
      <c r="G33" s="19" t="b">
        <f t="shared" si="1"/>
        <v>0</v>
      </c>
      <c r="H33" s="19" t="b">
        <f t="shared" si="1"/>
        <v>0</v>
      </c>
      <c r="L33" s="23"/>
      <c r="M33" s="27"/>
      <c r="N33" s="27"/>
      <c r="O33" s="27">
        <v>5</v>
      </c>
      <c r="P33" s="30">
        <v>295.5</v>
      </c>
      <c r="Q33" s="28">
        <v>201</v>
      </c>
      <c r="R33" s="28">
        <v>192.65</v>
      </c>
      <c r="S33" s="28">
        <v>150.97999999999999</v>
      </c>
      <c r="T33" s="28">
        <v>132.81</v>
      </c>
      <c r="U33" s="29">
        <v>128.35</v>
      </c>
    </row>
    <row r="34" spans="2:21" x14ac:dyDescent="0.25">
      <c r="B34" s="18">
        <v>2</v>
      </c>
      <c r="C34" s="19" t="b">
        <f t="shared" ref="C34:H34" si="2">AND(Width=12,NumColors=2)</f>
        <v>0</v>
      </c>
      <c r="D34" s="19" t="b">
        <f t="shared" si="2"/>
        <v>0</v>
      </c>
      <c r="E34" s="19" t="b">
        <f t="shared" si="2"/>
        <v>0</v>
      </c>
      <c r="F34" s="19" t="b">
        <f t="shared" si="2"/>
        <v>0</v>
      </c>
      <c r="G34" s="19" t="b">
        <f t="shared" si="2"/>
        <v>0</v>
      </c>
      <c r="H34" s="19" t="b">
        <f t="shared" si="2"/>
        <v>0</v>
      </c>
      <c r="L34" s="23"/>
      <c r="M34" s="27"/>
      <c r="N34" s="27"/>
      <c r="O34" s="27" t="s">
        <v>18</v>
      </c>
      <c r="P34" s="32">
        <v>321.5</v>
      </c>
      <c r="Q34" s="28">
        <v>211.5</v>
      </c>
      <c r="R34" s="28">
        <v>202.35</v>
      </c>
      <c r="S34" s="28">
        <v>157.88</v>
      </c>
      <c r="T34" s="28">
        <v>136.44</v>
      </c>
      <c r="U34" s="29">
        <v>131.66</v>
      </c>
    </row>
    <row r="35" spans="2:21" x14ac:dyDescent="0.25">
      <c r="B35" s="18">
        <v>3</v>
      </c>
      <c r="C35" s="19" t="b">
        <f t="shared" ref="C35:H35" si="3">AND(Width=12,NumColors=3)</f>
        <v>0</v>
      </c>
      <c r="D35" s="19" t="b">
        <f t="shared" si="3"/>
        <v>0</v>
      </c>
      <c r="E35" s="19" t="b">
        <f t="shared" si="3"/>
        <v>0</v>
      </c>
      <c r="F35" s="19" t="b">
        <f t="shared" si="3"/>
        <v>0</v>
      </c>
      <c r="G35" s="19" t="b">
        <f t="shared" si="3"/>
        <v>0</v>
      </c>
      <c r="H35" s="19" t="b">
        <f t="shared" si="3"/>
        <v>0</v>
      </c>
    </row>
    <row r="36" spans="2:21" x14ac:dyDescent="0.25">
      <c r="B36" s="18">
        <v>4</v>
      </c>
      <c r="C36" s="19" t="b">
        <f t="shared" ref="C36:H36" si="4">AND(Width=12,NumColors=4)</f>
        <v>1</v>
      </c>
      <c r="D36" s="19" t="b">
        <f t="shared" si="4"/>
        <v>1</v>
      </c>
      <c r="E36" s="19" t="b">
        <f t="shared" si="4"/>
        <v>1</v>
      </c>
      <c r="F36" s="19" t="b">
        <f t="shared" si="4"/>
        <v>1</v>
      </c>
      <c r="G36" s="19" t="b">
        <f t="shared" si="4"/>
        <v>1</v>
      </c>
      <c r="H36" s="19" t="b">
        <f t="shared" si="4"/>
        <v>1</v>
      </c>
    </row>
    <row r="37" spans="2:21" x14ac:dyDescent="0.25">
      <c r="B37" s="18">
        <v>5</v>
      </c>
      <c r="C37" s="19" t="b">
        <f t="shared" ref="C37:H37" si="5">AND(Width=12,NumColors=5)</f>
        <v>0</v>
      </c>
      <c r="D37" s="19" t="b">
        <f t="shared" si="5"/>
        <v>0</v>
      </c>
      <c r="E37" s="19" t="b">
        <f t="shared" si="5"/>
        <v>0</v>
      </c>
      <c r="F37" s="19" t="b">
        <f t="shared" si="5"/>
        <v>0</v>
      </c>
      <c r="G37" s="19" t="b">
        <f t="shared" si="5"/>
        <v>0</v>
      </c>
      <c r="H37" s="19" t="b">
        <f t="shared" si="5"/>
        <v>0</v>
      </c>
    </row>
    <row r="38" spans="2:21" x14ac:dyDescent="0.25">
      <c r="B38" s="20" t="s">
        <v>20</v>
      </c>
      <c r="C38" s="19" t="b">
        <f t="shared" ref="C38:H38" si="6">AND(Width=12,OR(NumColors=6,NumColors=7,NumColors=8,CMYK=1))</f>
        <v>0</v>
      </c>
      <c r="D38" s="19" t="b">
        <f t="shared" si="6"/>
        <v>0</v>
      </c>
      <c r="E38" s="19" t="b">
        <f t="shared" si="6"/>
        <v>0</v>
      </c>
      <c r="F38" s="19" t="b">
        <f t="shared" si="6"/>
        <v>0</v>
      </c>
      <c r="G38" s="19" t="b">
        <f t="shared" si="6"/>
        <v>0</v>
      </c>
      <c r="H38" s="19" t="b">
        <f t="shared" si="6"/>
        <v>0</v>
      </c>
    </row>
    <row r="39" spans="2:21" x14ac:dyDescent="0.25">
      <c r="L39" t="s">
        <v>21</v>
      </c>
      <c r="M39" s="1" t="s">
        <v>15</v>
      </c>
      <c r="N39" s="2">
        <v>5000</v>
      </c>
      <c r="O39" s="2">
        <v>10000</v>
      </c>
      <c r="P39" s="2">
        <v>15000</v>
      </c>
      <c r="Q39" s="2">
        <v>25000</v>
      </c>
      <c r="R39" s="2">
        <v>50000</v>
      </c>
      <c r="S39" s="17">
        <v>100000</v>
      </c>
    </row>
    <row r="40" spans="2:21" x14ac:dyDescent="0.25">
      <c r="B40" s="1" t="s">
        <v>15</v>
      </c>
      <c r="C40" s="2">
        <v>5000</v>
      </c>
      <c r="D40" s="2">
        <v>10000</v>
      </c>
      <c r="E40" s="2">
        <v>15000</v>
      </c>
      <c r="F40" s="2">
        <v>25000</v>
      </c>
      <c r="G40" s="2">
        <v>50000</v>
      </c>
      <c r="H40" s="17">
        <v>100000</v>
      </c>
      <c r="M40" s="18">
        <v>1</v>
      </c>
      <c r="N40" s="19" t="b">
        <f t="shared" ref="N40:S40" si="7">AND(Width=9,NumColors=1)</f>
        <v>0</v>
      </c>
      <c r="O40" s="19" t="b">
        <f t="shared" si="7"/>
        <v>0</v>
      </c>
      <c r="P40" s="19" t="b">
        <f t="shared" si="7"/>
        <v>0</v>
      </c>
      <c r="Q40" s="19" t="b">
        <f t="shared" si="7"/>
        <v>0</v>
      </c>
      <c r="R40" s="19" t="b">
        <f t="shared" si="7"/>
        <v>0</v>
      </c>
      <c r="S40" s="19" t="b">
        <f t="shared" si="7"/>
        <v>0</v>
      </c>
    </row>
    <row r="41" spans="2:21" x14ac:dyDescent="0.25">
      <c r="B41" s="18">
        <v>1</v>
      </c>
      <c r="C41" s="33">
        <f>IF(C33,E8,0)</f>
        <v>0</v>
      </c>
      <c r="D41" s="33">
        <f>IF(D33,F8,0)</f>
        <v>0</v>
      </c>
      <c r="E41" s="33">
        <f>IF(E33,G8,0)</f>
        <v>0</v>
      </c>
      <c r="F41" s="33">
        <f t="shared" ref="F41:H46" si="8">IF(F33,H8,0)</f>
        <v>0</v>
      </c>
      <c r="G41" s="33">
        <f t="shared" si="8"/>
        <v>0</v>
      </c>
      <c r="H41" s="33">
        <f t="shared" si="8"/>
        <v>0</v>
      </c>
      <c r="M41" s="18">
        <v>2</v>
      </c>
      <c r="N41" s="19" t="b">
        <f t="shared" ref="N41:S41" si="9">AND(Width=9,NumColors=2)</f>
        <v>0</v>
      </c>
      <c r="O41" s="19" t="b">
        <f t="shared" si="9"/>
        <v>0</v>
      </c>
      <c r="P41" s="19" t="b">
        <f t="shared" si="9"/>
        <v>0</v>
      </c>
      <c r="Q41" s="19" t="b">
        <f t="shared" si="9"/>
        <v>0</v>
      </c>
      <c r="R41" s="19" t="b">
        <f t="shared" si="9"/>
        <v>0</v>
      </c>
      <c r="S41" s="19" t="b">
        <f t="shared" si="9"/>
        <v>0</v>
      </c>
    </row>
    <row r="42" spans="2:21" x14ac:dyDescent="0.25">
      <c r="B42" s="18">
        <v>2</v>
      </c>
      <c r="C42" s="33">
        <f t="shared" ref="C42:C46" si="10">IF(C34,E9,0)</f>
        <v>0</v>
      </c>
      <c r="D42" s="33">
        <f t="shared" ref="D42:D46" si="11">IF(D34,F9,0)</f>
        <v>0</v>
      </c>
      <c r="E42" s="33">
        <f t="shared" ref="E42:E46" si="12">IF(E34,G9,0)</f>
        <v>0</v>
      </c>
      <c r="F42" s="33">
        <f t="shared" si="8"/>
        <v>0</v>
      </c>
      <c r="G42" s="33">
        <f t="shared" si="8"/>
        <v>0</v>
      </c>
      <c r="H42" s="33">
        <f t="shared" si="8"/>
        <v>0</v>
      </c>
      <c r="M42" s="18">
        <v>3</v>
      </c>
      <c r="N42" s="19" t="b">
        <f t="shared" ref="N42:S42" si="13">AND(Width=9,NumColors=3)</f>
        <v>0</v>
      </c>
      <c r="O42" s="19" t="b">
        <f t="shared" si="13"/>
        <v>0</v>
      </c>
      <c r="P42" s="19" t="b">
        <f t="shared" si="13"/>
        <v>0</v>
      </c>
      <c r="Q42" s="19" t="b">
        <f t="shared" si="13"/>
        <v>0</v>
      </c>
      <c r="R42" s="19" t="b">
        <f t="shared" si="13"/>
        <v>0</v>
      </c>
      <c r="S42" s="19" t="b">
        <f t="shared" si="13"/>
        <v>0</v>
      </c>
    </row>
    <row r="43" spans="2:21" x14ac:dyDescent="0.25">
      <c r="B43" s="18">
        <v>3</v>
      </c>
      <c r="C43" s="33">
        <f t="shared" si="10"/>
        <v>0</v>
      </c>
      <c r="D43" s="33">
        <f t="shared" si="11"/>
        <v>0</v>
      </c>
      <c r="E43" s="33">
        <f t="shared" si="12"/>
        <v>0</v>
      </c>
      <c r="F43" s="33">
        <f t="shared" si="8"/>
        <v>0</v>
      </c>
      <c r="G43" s="33">
        <f t="shared" si="8"/>
        <v>0</v>
      </c>
      <c r="H43" s="33">
        <f t="shared" si="8"/>
        <v>0</v>
      </c>
      <c r="M43" s="18">
        <v>4</v>
      </c>
      <c r="N43" s="19" t="b">
        <f t="shared" ref="N43:S43" si="14">AND(Width=9,NumColors=4)</f>
        <v>0</v>
      </c>
      <c r="O43" s="19" t="b">
        <f t="shared" si="14"/>
        <v>0</v>
      </c>
      <c r="P43" s="19" t="b">
        <f t="shared" si="14"/>
        <v>0</v>
      </c>
      <c r="Q43" s="19" t="b">
        <f t="shared" si="14"/>
        <v>0</v>
      </c>
      <c r="R43" s="19" t="b">
        <f t="shared" si="14"/>
        <v>0</v>
      </c>
      <c r="S43" s="19" t="b">
        <f t="shared" si="14"/>
        <v>0</v>
      </c>
    </row>
    <row r="44" spans="2:21" x14ac:dyDescent="0.25">
      <c r="B44" s="18">
        <v>4</v>
      </c>
      <c r="C44" s="33">
        <f t="shared" si="10"/>
        <v>249.5</v>
      </c>
      <c r="D44" s="33">
        <f t="shared" si="11"/>
        <v>133.63999999999999</v>
      </c>
      <c r="E44" s="33">
        <f t="shared" si="12"/>
        <v>110.26</v>
      </c>
      <c r="F44" s="33">
        <f t="shared" si="8"/>
        <v>90.44</v>
      </c>
      <c r="G44" s="33">
        <f t="shared" si="8"/>
        <v>77.03</v>
      </c>
      <c r="H44" s="33">
        <f t="shared" si="8"/>
        <v>67.78</v>
      </c>
      <c r="M44" s="18">
        <v>5</v>
      </c>
      <c r="N44" s="19" t="b">
        <f t="shared" ref="N44:S44" si="15">AND(Width=9,NumColors=5)</f>
        <v>0</v>
      </c>
      <c r="O44" s="19" t="b">
        <f t="shared" si="15"/>
        <v>0</v>
      </c>
      <c r="P44" s="19" t="b">
        <f t="shared" si="15"/>
        <v>0</v>
      </c>
      <c r="Q44" s="19" t="b">
        <f t="shared" si="15"/>
        <v>0</v>
      </c>
      <c r="R44" s="19" t="b">
        <f t="shared" si="15"/>
        <v>0</v>
      </c>
      <c r="S44" s="19" t="b">
        <f t="shared" si="15"/>
        <v>0</v>
      </c>
    </row>
    <row r="45" spans="2:21" x14ac:dyDescent="0.25">
      <c r="B45" s="18">
        <v>5</v>
      </c>
      <c r="C45" s="33">
        <f t="shared" si="10"/>
        <v>0</v>
      </c>
      <c r="D45" s="33">
        <f t="shared" si="11"/>
        <v>0</v>
      </c>
      <c r="E45" s="33">
        <f t="shared" si="12"/>
        <v>0</v>
      </c>
      <c r="F45" s="33">
        <f t="shared" si="8"/>
        <v>0</v>
      </c>
      <c r="G45" s="33">
        <f t="shared" si="8"/>
        <v>0</v>
      </c>
      <c r="H45" s="33">
        <f t="shared" si="8"/>
        <v>0</v>
      </c>
      <c r="M45" s="20" t="s">
        <v>20</v>
      </c>
      <c r="N45" s="19" t="b">
        <f t="shared" ref="N45:S45" si="16">AND(Width=9,OR(NumColors=6,NumColors=7,NumColors=8,CMYK=1))</f>
        <v>0</v>
      </c>
      <c r="O45" s="19" t="b">
        <f t="shared" si="16"/>
        <v>0</v>
      </c>
      <c r="P45" s="19" t="b">
        <f t="shared" si="16"/>
        <v>0</v>
      </c>
      <c r="Q45" s="19" t="b">
        <f t="shared" si="16"/>
        <v>0</v>
      </c>
      <c r="R45" s="19" t="b">
        <f t="shared" si="16"/>
        <v>0</v>
      </c>
      <c r="S45" s="19" t="b">
        <f t="shared" si="16"/>
        <v>0</v>
      </c>
    </row>
    <row r="46" spans="2:21" x14ac:dyDescent="0.25">
      <c r="B46" s="20" t="s">
        <v>20</v>
      </c>
      <c r="C46" s="33">
        <f t="shared" si="10"/>
        <v>0</v>
      </c>
      <c r="D46" s="33">
        <f t="shared" si="11"/>
        <v>0</v>
      </c>
      <c r="E46" s="33">
        <f t="shared" si="12"/>
        <v>0</v>
      </c>
      <c r="F46" s="33">
        <f t="shared" si="8"/>
        <v>0</v>
      </c>
      <c r="G46" s="33">
        <f t="shared" si="8"/>
        <v>0</v>
      </c>
      <c r="H46" s="33">
        <f t="shared" si="8"/>
        <v>0</v>
      </c>
    </row>
    <row r="47" spans="2:21" x14ac:dyDescent="0.25">
      <c r="M47" s="1" t="s">
        <v>15</v>
      </c>
      <c r="N47" s="2">
        <v>5000</v>
      </c>
      <c r="O47" s="2">
        <v>10000</v>
      </c>
      <c r="P47" s="2">
        <v>15000</v>
      </c>
      <c r="Q47" s="2">
        <v>25000</v>
      </c>
      <c r="R47" s="2">
        <v>50000</v>
      </c>
      <c r="S47" s="17">
        <v>100000</v>
      </c>
    </row>
    <row r="48" spans="2:21" x14ac:dyDescent="0.25">
      <c r="C48" s="40">
        <f>MAX(C41:C46)</f>
        <v>249.5</v>
      </c>
      <c r="D48" s="40">
        <f t="shared" ref="D48:H48" si="17">MAX(D41:D46)</f>
        <v>133.63999999999999</v>
      </c>
      <c r="E48" s="40">
        <f t="shared" si="17"/>
        <v>110.26</v>
      </c>
      <c r="F48" s="40">
        <f t="shared" si="17"/>
        <v>90.44</v>
      </c>
      <c r="G48" s="40">
        <f t="shared" si="17"/>
        <v>77.03</v>
      </c>
      <c r="H48" s="40">
        <f t="shared" si="17"/>
        <v>67.78</v>
      </c>
      <c r="M48" s="18">
        <v>1</v>
      </c>
      <c r="N48" s="33">
        <f>IF(N40,P8,0)</f>
        <v>0</v>
      </c>
      <c r="O48" s="33">
        <f t="shared" ref="O48:S53" si="18">IF(O40,Q8,0)</f>
        <v>0</v>
      </c>
      <c r="P48" s="33">
        <f t="shared" si="18"/>
        <v>0</v>
      </c>
      <c r="Q48" s="33">
        <f t="shared" si="18"/>
        <v>0</v>
      </c>
      <c r="R48" s="33">
        <f t="shared" si="18"/>
        <v>0</v>
      </c>
      <c r="S48" s="33">
        <f t="shared" si="18"/>
        <v>0</v>
      </c>
    </row>
    <row r="49" spans="1:19" x14ac:dyDescent="0.25">
      <c r="M49" s="18">
        <v>2</v>
      </c>
      <c r="N49" s="33">
        <f t="shared" ref="N49:N53" si="19">IF(N41,P9,0)</f>
        <v>0</v>
      </c>
      <c r="O49" s="33">
        <f t="shared" si="18"/>
        <v>0</v>
      </c>
      <c r="P49" s="33">
        <f t="shared" si="18"/>
        <v>0</v>
      </c>
      <c r="Q49" s="33">
        <f t="shared" si="18"/>
        <v>0</v>
      </c>
      <c r="R49" s="33">
        <f t="shared" si="18"/>
        <v>0</v>
      </c>
      <c r="S49" s="33">
        <f t="shared" si="18"/>
        <v>0</v>
      </c>
    </row>
    <row r="50" spans="1:19" x14ac:dyDescent="0.25">
      <c r="M50" s="18">
        <v>3</v>
      </c>
      <c r="N50" s="33">
        <f t="shared" si="19"/>
        <v>0</v>
      </c>
      <c r="O50" s="33">
        <f t="shared" si="18"/>
        <v>0</v>
      </c>
      <c r="P50" s="33">
        <f t="shared" si="18"/>
        <v>0</v>
      </c>
      <c r="Q50" s="33">
        <f t="shared" si="18"/>
        <v>0</v>
      </c>
      <c r="R50" s="33">
        <f t="shared" si="18"/>
        <v>0</v>
      </c>
      <c r="S50" s="33">
        <f t="shared" si="18"/>
        <v>0</v>
      </c>
    </row>
    <row r="51" spans="1:19" x14ac:dyDescent="0.25">
      <c r="A51" t="s">
        <v>37</v>
      </c>
      <c r="B51" s="1" t="s">
        <v>15</v>
      </c>
      <c r="C51" s="2">
        <v>5000</v>
      </c>
      <c r="D51" s="2">
        <v>10000</v>
      </c>
      <c r="E51" s="2">
        <v>15000</v>
      </c>
      <c r="F51" s="2">
        <v>25000</v>
      </c>
      <c r="G51" s="2">
        <v>50000</v>
      </c>
      <c r="H51" s="17">
        <v>100000</v>
      </c>
      <c r="M51" s="18">
        <v>4</v>
      </c>
      <c r="N51" s="33">
        <f t="shared" si="19"/>
        <v>0</v>
      </c>
      <c r="O51" s="33">
        <f t="shared" si="18"/>
        <v>0</v>
      </c>
      <c r="P51" s="33">
        <f t="shared" si="18"/>
        <v>0</v>
      </c>
      <c r="Q51" s="33">
        <f t="shared" si="18"/>
        <v>0</v>
      </c>
      <c r="R51" s="33">
        <f t="shared" si="18"/>
        <v>0</v>
      </c>
      <c r="S51" s="33">
        <f t="shared" si="18"/>
        <v>0</v>
      </c>
    </row>
    <row r="52" spans="1:19" x14ac:dyDescent="0.25">
      <c r="B52" s="18">
        <v>1</v>
      </c>
      <c r="C52" s="19" t="b">
        <f t="shared" ref="C52:H52" si="20">AND(Width=15,NumColors=1)</f>
        <v>0</v>
      </c>
      <c r="D52" s="19" t="b">
        <f t="shared" si="20"/>
        <v>0</v>
      </c>
      <c r="E52" s="19" t="b">
        <f t="shared" si="20"/>
        <v>0</v>
      </c>
      <c r="F52" s="19" t="b">
        <f t="shared" si="20"/>
        <v>0</v>
      </c>
      <c r="G52" s="19" t="b">
        <f t="shared" si="20"/>
        <v>0</v>
      </c>
      <c r="H52" s="19" t="b">
        <f t="shared" si="20"/>
        <v>0</v>
      </c>
      <c r="M52" s="18">
        <v>5</v>
      </c>
      <c r="N52" s="33">
        <f t="shared" si="19"/>
        <v>0</v>
      </c>
      <c r="O52" s="33">
        <f t="shared" si="18"/>
        <v>0</v>
      </c>
      <c r="P52" s="33">
        <f t="shared" si="18"/>
        <v>0</v>
      </c>
      <c r="Q52" s="33">
        <f t="shared" si="18"/>
        <v>0</v>
      </c>
      <c r="R52" s="33">
        <f t="shared" si="18"/>
        <v>0</v>
      </c>
      <c r="S52" s="33">
        <f t="shared" si="18"/>
        <v>0</v>
      </c>
    </row>
    <row r="53" spans="1:19" x14ac:dyDescent="0.25">
      <c r="B53" s="18">
        <v>2</v>
      </c>
      <c r="C53" s="19" t="b">
        <f t="shared" ref="C53:H53" si="21">AND(Width=15,NumColors=2)</f>
        <v>0</v>
      </c>
      <c r="D53" s="19" t="b">
        <f t="shared" si="21"/>
        <v>0</v>
      </c>
      <c r="E53" s="19" t="b">
        <f t="shared" si="21"/>
        <v>0</v>
      </c>
      <c r="F53" s="19" t="b">
        <f t="shared" si="21"/>
        <v>0</v>
      </c>
      <c r="G53" s="19" t="b">
        <f t="shared" si="21"/>
        <v>0</v>
      </c>
      <c r="H53" s="19" t="b">
        <f t="shared" si="21"/>
        <v>0</v>
      </c>
      <c r="M53" s="20" t="s">
        <v>20</v>
      </c>
      <c r="N53" s="33">
        <f t="shared" si="19"/>
        <v>0</v>
      </c>
      <c r="O53" s="33">
        <f t="shared" si="18"/>
        <v>0</v>
      </c>
      <c r="P53" s="33">
        <f t="shared" si="18"/>
        <v>0</v>
      </c>
      <c r="Q53" s="33">
        <f t="shared" si="18"/>
        <v>0</v>
      </c>
      <c r="R53" s="33">
        <f t="shared" si="18"/>
        <v>0</v>
      </c>
      <c r="S53" s="33">
        <f t="shared" si="18"/>
        <v>0</v>
      </c>
    </row>
    <row r="54" spans="1:19" x14ac:dyDescent="0.25">
      <c r="B54" s="18">
        <v>3</v>
      </c>
      <c r="C54" s="19" t="b">
        <f t="shared" ref="C54:H54" si="22">AND(Width=15,NumColors=3)</f>
        <v>0</v>
      </c>
      <c r="D54" s="19" t="b">
        <f t="shared" si="22"/>
        <v>0</v>
      </c>
      <c r="E54" s="19" t="b">
        <f t="shared" si="22"/>
        <v>0</v>
      </c>
      <c r="F54" s="19" t="b">
        <f t="shared" si="22"/>
        <v>0</v>
      </c>
      <c r="G54" s="19" t="b">
        <f t="shared" si="22"/>
        <v>0</v>
      </c>
      <c r="H54" s="19" t="b">
        <f t="shared" si="22"/>
        <v>0</v>
      </c>
    </row>
    <row r="55" spans="1:19" x14ac:dyDescent="0.25">
      <c r="B55" s="18">
        <v>4</v>
      </c>
      <c r="C55" s="19" t="b">
        <f t="shared" ref="C55:H55" si="23">AND(Width=15,NumColors=4)</f>
        <v>0</v>
      </c>
      <c r="D55" s="19" t="b">
        <f t="shared" si="23"/>
        <v>0</v>
      </c>
      <c r="E55" s="19" t="b">
        <f t="shared" si="23"/>
        <v>0</v>
      </c>
      <c r="F55" s="19" t="b">
        <f t="shared" si="23"/>
        <v>0</v>
      </c>
      <c r="G55" s="19" t="b">
        <f t="shared" si="23"/>
        <v>0</v>
      </c>
      <c r="H55" s="19" t="b">
        <f t="shared" si="23"/>
        <v>0</v>
      </c>
      <c r="N55" s="40">
        <f>MAX(N48:N53)</f>
        <v>0</v>
      </c>
      <c r="O55" s="40">
        <f t="shared" ref="O55:S55" si="24">MAX(O48:O53)</f>
        <v>0</v>
      </c>
      <c r="P55" s="40">
        <f t="shared" si="24"/>
        <v>0</v>
      </c>
      <c r="Q55" s="40">
        <f t="shared" si="24"/>
        <v>0</v>
      </c>
      <c r="R55" s="40">
        <f t="shared" si="24"/>
        <v>0</v>
      </c>
      <c r="S55" s="40">
        <f t="shared" si="24"/>
        <v>0</v>
      </c>
    </row>
    <row r="56" spans="1:19" x14ac:dyDescent="0.25">
      <c r="B56" s="18">
        <v>5</v>
      </c>
      <c r="C56" s="19" t="b">
        <f t="shared" ref="C56:H56" si="25">AND(Width=15,NumColors=5)</f>
        <v>0</v>
      </c>
      <c r="D56" s="19" t="b">
        <f t="shared" si="25"/>
        <v>0</v>
      </c>
      <c r="E56" s="19" t="b">
        <f t="shared" si="25"/>
        <v>0</v>
      </c>
      <c r="F56" s="19" t="b">
        <f t="shared" si="25"/>
        <v>0</v>
      </c>
      <c r="G56" s="19" t="b">
        <f t="shared" si="25"/>
        <v>0</v>
      </c>
      <c r="H56" s="19" t="b">
        <f t="shared" si="25"/>
        <v>0</v>
      </c>
    </row>
    <row r="57" spans="1:19" x14ac:dyDescent="0.25">
      <c r="B57" s="20" t="s">
        <v>20</v>
      </c>
      <c r="C57" s="19" t="b">
        <f t="shared" ref="C57:H57" si="26">AND(Width=15,OR(NumColors=6,NumColors=7,NumColors=8,CMYK=1))</f>
        <v>0</v>
      </c>
      <c r="D57" s="19" t="b">
        <f t="shared" si="26"/>
        <v>0</v>
      </c>
      <c r="E57" s="19" t="b">
        <f t="shared" si="26"/>
        <v>0</v>
      </c>
      <c r="F57" s="19" t="b">
        <f t="shared" si="26"/>
        <v>0</v>
      </c>
      <c r="G57" s="19" t="b">
        <f t="shared" si="26"/>
        <v>0</v>
      </c>
      <c r="H57" s="19" t="b">
        <f t="shared" si="26"/>
        <v>0</v>
      </c>
    </row>
    <row r="58" spans="1:19" x14ac:dyDescent="0.25">
      <c r="L58" t="s">
        <v>3</v>
      </c>
      <c r="M58" s="1" t="s">
        <v>15</v>
      </c>
      <c r="N58" s="2">
        <v>5000</v>
      </c>
      <c r="O58" s="2">
        <v>10000</v>
      </c>
      <c r="P58" s="2">
        <v>15000</v>
      </c>
      <c r="Q58" s="2">
        <v>25000</v>
      </c>
      <c r="R58" s="2">
        <v>50000</v>
      </c>
      <c r="S58" s="17">
        <v>100000</v>
      </c>
    </row>
    <row r="59" spans="1:19" x14ac:dyDescent="0.25">
      <c r="B59" s="1" t="s">
        <v>15</v>
      </c>
      <c r="C59" s="2">
        <v>5000</v>
      </c>
      <c r="D59" s="2">
        <v>10000</v>
      </c>
      <c r="E59" s="2">
        <v>15000</v>
      </c>
      <c r="F59" s="2">
        <v>25000</v>
      </c>
      <c r="G59" s="2">
        <v>50000</v>
      </c>
      <c r="H59" s="17">
        <v>100000</v>
      </c>
      <c r="M59" s="18">
        <v>1</v>
      </c>
      <c r="N59" s="19" t="b">
        <f t="shared" ref="N59:S59" si="27">AND(Width=12,NumColors=1)</f>
        <v>0</v>
      </c>
      <c r="O59" s="19" t="b">
        <f t="shared" si="27"/>
        <v>0</v>
      </c>
      <c r="P59" s="19" t="b">
        <f t="shared" si="27"/>
        <v>0</v>
      </c>
      <c r="Q59" s="19" t="b">
        <f t="shared" si="27"/>
        <v>0</v>
      </c>
      <c r="R59" s="19" t="b">
        <f t="shared" si="27"/>
        <v>0</v>
      </c>
      <c r="S59" s="19" t="b">
        <f t="shared" si="27"/>
        <v>0</v>
      </c>
    </row>
    <row r="60" spans="1:19" x14ac:dyDescent="0.25">
      <c r="B60" s="18">
        <v>1</v>
      </c>
      <c r="C60" s="33">
        <f>IF(C52,E15,0)</f>
        <v>0</v>
      </c>
      <c r="D60" s="33">
        <f t="shared" ref="D60:H65" si="28">IF(D52,F15,0)</f>
        <v>0</v>
      </c>
      <c r="E60" s="33">
        <f t="shared" si="28"/>
        <v>0</v>
      </c>
      <c r="F60" s="33">
        <f t="shared" si="28"/>
        <v>0</v>
      </c>
      <c r="G60" s="33">
        <f t="shared" si="28"/>
        <v>0</v>
      </c>
      <c r="H60" s="33">
        <f t="shared" si="28"/>
        <v>0</v>
      </c>
      <c r="M60" s="18">
        <v>2</v>
      </c>
      <c r="N60" s="19" t="b">
        <f t="shared" ref="N60:S60" si="29">AND(Width=12,NumColors=2)</f>
        <v>0</v>
      </c>
      <c r="O60" s="19" t="b">
        <f t="shared" si="29"/>
        <v>0</v>
      </c>
      <c r="P60" s="19" t="b">
        <f t="shared" si="29"/>
        <v>0</v>
      </c>
      <c r="Q60" s="19" t="b">
        <f t="shared" si="29"/>
        <v>0</v>
      </c>
      <c r="R60" s="19" t="b">
        <f t="shared" si="29"/>
        <v>0</v>
      </c>
      <c r="S60" s="19" t="b">
        <f t="shared" si="29"/>
        <v>0</v>
      </c>
    </row>
    <row r="61" spans="1:19" x14ac:dyDescent="0.25">
      <c r="B61" s="18">
        <v>2</v>
      </c>
      <c r="C61" s="33">
        <f t="shared" ref="C61:C65" si="30">IF(C53,E16,0)</f>
        <v>0</v>
      </c>
      <c r="D61" s="33">
        <f t="shared" si="28"/>
        <v>0</v>
      </c>
      <c r="E61" s="33">
        <f t="shared" si="28"/>
        <v>0</v>
      </c>
      <c r="F61" s="33">
        <f t="shared" si="28"/>
        <v>0</v>
      </c>
      <c r="G61" s="33">
        <f t="shared" si="28"/>
        <v>0</v>
      </c>
      <c r="H61" s="33">
        <f t="shared" si="28"/>
        <v>0</v>
      </c>
      <c r="M61" s="18">
        <v>3</v>
      </c>
      <c r="N61" s="19" t="b">
        <f t="shared" ref="N61:S61" si="31">AND(Width=12,NumColors=3)</f>
        <v>0</v>
      </c>
      <c r="O61" s="19" t="b">
        <f t="shared" si="31"/>
        <v>0</v>
      </c>
      <c r="P61" s="19" t="b">
        <f t="shared" si="31"/>
        <v>0</v>
      </c>
      <c r="Q61" s="19" t="b">
        <f t="shared" si="31"/>
        <v>0</v>
      </c>
      <c r="R61" s="19" t="b">
        <f t="shared" si="31"/>
        <v>0</v>
      </c>
      <c r="S61" s="19" t="b">
        <f t="shared" si="31"/>
        <v>0</v>
      </c>
    </row>
    <row r="62" spans="1:19" x14ac:dyDescent="0.25">
      <c r="B62" s="18">
        <v>3</v>
      </c>
      <c r="C62" s="33">
        <f t="shared" si="30"/>
        <v>0</v>
      </c>
      <c r="D62" s="33">
        <f t="shared" si="28"/>
        <v>0</v>
      </c>
      <c r="E62" s="33">
        <f t="shared" si="28"/>
        <v>0</v>
      </c>
      <c r="F62" s="33">
        <f t="shared" si="28"/>
        <v>0</v>
      </c>
      <c r="G62" s="33">
        <f t="shared" si="28"/>
        <v>0</v>
      </c>
      <c r="H62" s="33">
        <f t="shared" si="28"/>
        <v>0</v>
      </c>
      <c r="M62" s="18">
        <v>4</v>
      </c>
      <c r="N62" s="19" t="b">
        <f t="shared" ref="N62:S62" si="32">AND(Width=12,NumColors=4)</f>
        <v>1</v>
      </c>
      <c r="O62" s="19" t="b">
        <f t="shared" si="32"/>
        <v>1</v>
      </c>
      <c r="P62" s="19" t="b">
        <f t="shared" si="32"/>
        <v>1</v>
      </c>
      <c r="Q62" s="19" t="b">
        <f t="shared" si="32"/>
        <v>1</v>
      </c>
      <c r="R62" s="19" t="b">
        <f t="shared" si="32"/>
        <v>1</v>
      </c>
      <c r="S62" s="19" t="b">
        <f t="shared" si="32"/>
        <v>1</v>
      </c>
    </row>
    <row r="63" spans="1:19" x14ac:dyDescent="0.25">
      <c r="B63" s="18">
        <v>4</v>
      </c>
      <c r="C63" s="33">
        <f t="shared" si="30"/>
        <v>0</v>
      </c>
      <c r="D63" s="33">
        <f t="shared" si="28"/>
        <v>0</v>
      </c>
      <c r="E63" s="33">
        <f t="shared" si="28"/>
        <v>0</v>
      </c>
      <c r="F63" s="33">
        <f t="shared" si="28"/>
        <v>0</v>
      </c>
      <c r="G63" s="33">
        <f t="shared" si="28"/>
        <v>0</v>
      </c>
      <c r="H63" s="33">
        <f t="shared" si="28"/>
        <v>0</v>
      </c>
      <c r="M63" s="18">
        <v>5</v>
      </c>
      <c r="N63" s="19" t="b">
        <f t="shared" ref="N63:S63" si="33">AND(Width=12,NumColors=5)</f>
        <v>0</v>
      </c>
      <c r="O63" s="19" t="b">
        <f t="shared" si="33"/>
        <v>0</v>
      </c>
      <c r="P63" s="19" t="b">
        <f t="shared" si="33"/>
        <v>0</v>
      </c>
      <c r="Q63" s="19" t="b">
        <f t="shared" si="33"/>
        <v>0</v>
      </c>
      <c r="R63" s="19" t="b">
        <f t="shared" si="33"/>
        <v>0</v>
      </c>
      <c r="S63" s="19" t="b">
        <f t="shared" si="33"/>
        <v>0</v>
      </c>
    </row>
    <row r="64" spans="1:19" x14ac:dyDescent="0.25">
      <c r="B64" s="18">
        <v>5</v>
      </c>
      <c r="C64" s="33">
        <f t="shared" si="30"/>
        <v>0</v>
      </c>
      <c r="D64" s="33">
        <f t="shared" si="28"/>
        <v>0</v>
      </c>
      <c r="E64" s="33">
        <f t="shared" si="28"/>
        <v>0</v>
      </c>
      <c r="F64" s="33">
        <f t="shared" si="28"/>
        <v>0</v>
      </c>
      <c r="G64" s="33">
        <f t="shared" si="28"/>
        <v>0</v>
      </c>
      <c r="H64" s="33">
        <f t="shared" si="28"/>
        <v>0</v>
      </c>
      <c r="M64" s="20" t="s">
        <v>20</v>
      </c>
      <c r="N64" s="19" t="b">
        <f t="shared" ref="N64:S64" si="34">AND(Width=12,OR(NumColors=6,NumColors=7,NumColors=8,CMYK=1))</f>
        <v>0</v>
      </c>
      <c r="O64" s="19" t="b">
        <f t="shared" si="34"/>
        <v>0</v>
      </c>
      <c r="P64" s="19" t="b">
        <f t="shared" si="34"/>
        <v>0</v>
      </c>
      <c r="Q64" s="19" t="b">
        <f t="shared" si="34"/>
        <v>0</v>
      </c>
      <c r="R64" s="19" t="b">
        <f t="shared" si="34"/>
        <v>0</v>
      </c>
      <c r="S64" s="19" t="b">
        <f t="shared" si="34"/>
        <v>0</v>
      </c>
    </row>
    <row r="65" spans="1:19" x14ac:dyDescent="0.25">
      <c r="B65" s="20" t="s">
        <v>20</v>
      </c>
      <c r="C65" s="33">
        <f t="shared" si="30"/>
        <v>0</v>
      </c>
      <c r="D65" s="33">
        <f t="shared" si="28"/>
        <v>0</v>
      </c>
      <c r="E65" s="33">
        <f t="shared" si="28"/>
        <v>0</v>
      </c>
      <c r="F65" s="33">
        <f t="shared" si="28"/>
        <v>0</v>
      </c>
      <c r="G65" s="33">
        <f t="shared" si="28"/>
        <v>0</v>
      </c>
      <c r="H65" s="33">
        <f t="shared" si="28"/>
        <v>0</v>
      </c>
    </row>
    <row r="66" spans="1:19" x14ac:dyDescent="0.25">
      <c r="M66" s="1" t="s">
        <v>15</v>
      </c>
      <c r="N66" s="2">
        <v>5000</v>
      </c>
      <c r="O66" s="2">
        <v>10000</v>
      </c>
      <c r="P66" s="2">
        <v>15000</v>
      </c>
      <c r="Q66" s="2">
        <v>25000</v>
      </c>
      <c r="R66" s="2">
        <v>50000</v>
      </c>
      <c r="S66" s="17">
        <v>100000</v>
      </c>
    </row>
    <row r="67" spans="1:19" x14ac:dyDescent="0.25">
      <c r="C67" s="40">
        <f>MAX(C60:C65)</f>
        <v>0</v>
      </c>
      <c r="D67" s="40">
        <f t="shared" ref="D67:H67" si="35">MAX(D60:D65)</f>
        <v>0</v>
      </c>
      <c r="E67" s="40">
        <f t="shared" si="35"/>
        <v>0</v>
      </c>
      <c r="F67" s="40">
        <f t="shared" si="35"/>
        <v>0</v>
      </c>
      <c r="G67" s="40">
        <f t="shared" si="35"/>
        <v>0</v>
      </c>
      <c r="H67" s="40">
        <f t="shared" si="35"/>
        <v>0</v>
      </c>
      <c r="M67" s="18">
        <v>1</v>
      </c>
      <c r="N67" s="33">
        <f>IF(N59,P15,0)</f>
        <v>0</v>
      </c>
      <c r="O67" s="33">
        <f t="shared" ref="O67:S72" si="36">IF(O59,Q15,0)</f>
        <v>0</v>
      </c>
      <c r="P67" s="33">
        <f t="shared" si="36"/>
        <v>0</v>
      </c>
      <c r="Q67" s="33">
        <f t="shared" si="36"/>
        <v>0</v>
      </c>
      <c r="R67" s="33">
        <f t="shared" si="36"/>
        <v>0</v>
      </c>
      <c r="S67" s="33">
        <f t="shared" si="36"/>
        <v>0</v>
      </c>
    </row>
    <row r="68" spans="1:19" x14ac:dyDescent="0.25">
      <c r="M68" s="18">
        <v>2</v>
      </c>
      <c r="N68" s="33">
        <f t="shared" ref="N68:N72" si="37">IF(N60,P16,0)</f>
        <v>0</v>
      </c>
      <c r="O68" s="33">
        <f t="shared" si="36"/>
        <v>0</v>
      </c>
      <c r="P68" s="33">
        <f t="shared" si="36"/>
        <v>0</v>
      </c>
      <c r="Q68" s="33">
        <f t="shared" si="36"/>
        <v>0</v>
      </c>
      <c r="R68" s="33">
        <f t="shared" si="36"/>
        <v>0</v>
      </c>
      <c r="S68" s="33">
        <f t="shared" si="36"/>
        <v>0</v>
      </c>
    </row>
    <row r="69" spans="1:19" x14ac:dyDescent="0.25">
      <c r="M69" s="18">
        <v>3</v>
      </c>
      <c r="N69" s="33">
        <f t="shared" si="37"/>
        <v>0</v>
      </c>
      <c r="O69" s="33">
        <f t="shared" si="36"/>
        <v>0</v>
      </c>
      <c r="P69" s="33">
        <f t="shared" si="36"/>
        <v>0</v>
      </c>
      <c r="Q69" s="33">
        <f t="shared" si="36"/>
        <v>0</v>
      </c>
      <c r="R69" s="33">
        <f t="shared" si="36"/>
        <v>0</v>
      </c>
      <c r="S69" s="33">
        <f t="shared" si="36"/>
        <v>0</v>
      </c>
    </row>
    <row r="70" spans="1:19" x14ac:dyDescent="0.25">
      <c r="A70" t="s">
        <v>38</v>
      </c>
      <c r="B70" s="1" t="s">
        <v>15</v>
      </c>
      <c r="C70" s="2">
        <v>5000</v>
      </c>
      <c r="D70" s="2">
        <v>10000</v>
      </c>
      <c r="E70" s="2">
        <v>15000</v>
      </c>
      <c r="F70" s="2">
        <v>25000</v>
      </c>
      <c r="G70" s="2">
        <v>50000</v>
      </c>
      <c r="H70" s="17">
        <v>100000</v>
      </c>
      <c r="M70" s="18">
        <v>4</v>
      </c>
      <c r="N70" s="33">
        <f t="shared" si="37"/>
        <v>208</v>
      </c>
      <c r="O70" s="33">
        <f t="shared" si="36"/>
        <v>127.52</v>
      </c>
      <c r="P70" s="33">
        <f t="shared" si="36"/>
        <v>99.76</v>
      </c>
      <c r="Q70" s="33">
        <f t="shared" si="36"/>
        <v>81.209999999999994</v>
      </c>
      <c r="R70" s="33">
        <f t="shared" si="36"/>
        <v>72.47</v>
      </c>
      <c r="S70" s="33">
        <f t="shared" si="36"/>
        <v>62.74</v>
      </c>
    </row>
    <row r="71" spans="1:19" x14ac:dyDescent="0.25">
      <c r="B71" s="18">
        <v>1</v>
      </c>
      <c r="C71" s="19" t="b">
        <f t="shared" ref="C71:H71" si="38">AND(Width=18,NumColors=1)</f>
        <v>0</v>
      </c>
      <c r="D71" s="19" t="b">
        <f t="shared" si="38"/>
        <v>0</v>
      </c>
      <c r="E71" s="19" t="b">
        <f t="shared" si="38"/>
        <v>0</v>
      </c>
      <c r="F71" s="19" t="b">
        <f t="shared" si="38"/>
        <v>0</v>
      </c>
      <c r="G71" s="19" t="b">
        <f t="shared" si="38"/>
        <v>0</v>
      </c>
      <c r="H71" s="19" t="b">
        <f t="shared" si="38"/>
        <v>0</v>
      </c>
      <c r="M71" s="18">
        <v>5</v>
      </c>
      <c r="N71" s="33">
        <f t="shared" si="37"/>
        <v>0</v>
      </c>
      <c r="O71" s="33">
        <f t="shared" si="36"/>
        <v>0</v>
      </c>
      <c r="P71" s="33">
        <f t="shared" si="36"/>
        <v>0</v>
      </c>
      <c r="Q71" s="33">
        <f t="shared" si="36"/>
        <v>0</v>
      </c>
      <c r="R71" s="33">
        <f t="shared" si="36"/>
        <v>0</v>
      </c>
      <c r="S71" s="33">
        <f t="shared" si="36"/>
        <v>0</v>
      </c>
    </row>
    <row r="72" spans="1:19" x14ac:dyDescent="0.25">
      <c r="B72" s="18">
        <v>2</v>
      </c>
      <c r="C72" s="19" t="b">
        <f t="shared" ref="C72:H72" si="39">AND(Width=18,NumColors=2)</f>
        <v>0</v>
      </c>
      <c r="D72" s="19" t="b">
        <f t="shared" si="39"/>
        <v>0</v>
      </c>
      <c r="E72" s="19" t="b">
        <f t="shared" si="39"/>
        <v>0</v>
      </c>
      <c r="F72" s="19" t="b">
        <f t="shared" si="39"/>
        <v>0</v>
      </c>
      <c r="G72" s="19" t="b">
        <f t="shared" si="39"/>
        <v>0</v>
      </c>
      <c r="H72" s="19" t="b">
        <f t="shared" si="39"/>
        <v>0</v>
      </c>
      <c r="M72" s="20" t="s">
        <v>20</v>
      </c>
      <c r="N72" s="33">
        <f t="shared" si="37"/>
        <v>0</v>
      </c>
      <c r="O72" s="33">
        <f t="shared" si="36"/>
        <v>0</v>
      </c>
      <c r="P72" s="33">
        <f t="shared" si="36"/>
        <v>0</v>
      </c>
      <c r="Q72" s="33">
        <f t="shared" si="36"/>
        <v>0</v>
      </c>
      <c r="R72" s="33">
        <f t="shared" si="36"/>
        <v>0</v>
      </c>
      <c r="S72" s="33">
        <f t="shared" si="36"/>
        <v>0</v>
      </c>
    </row>
    <row r="73" spans="1:19" x14ac:dyDescent="0.25">
      <c r="B73" s="18">
        <v>3</v>
      </c>
      <c r="C73" s="19" t="b">
        <f t="shared" ref="C73:H73" si="40">AND(Width=18,NumColors=3)</f>
        <v>0</v>
      </c>
      <c r="D73" s="19" t="b">
        <f t="shared" si="40"/>
        <v>0</v>
      </c>
      <c r="E73" s="19" t="b">
        <f t="shared" si="40"/>
        <v>0</v>
      </c>
      <c r="F73" s="19" t="b">
        <f t="shared" si="40"/>
        <v>0</v>
      </c>
      <c r="G73" s="19" t="b">
        <f t="shared" si="40"/>
        <v>0</v>
      </c>
      <c r="H73" s="19" t="b">
        <f t="shared" si="40"/>
        <v>0</v>
      </c>
    </row>
    <row r="74" spans="1:19" x14ac:dyDescent="0.25">
      <c r="B74" s="18">
        <v>4</v>
      </c>
      <c r="C74" s="19" t="b">
        <f t="shared" ref="C74:H74" si="41">AND(Width=18,NumColors=4)</f>
        <v>0</v>
      </c>
      <c r="D74" s="19" t="b">
        <f t="shared" si="41"/>
        <v>0</v>
      </c>
      <c r="E74" s="19" t="b">
        <f t="shared" si="41"/>
        <v>0</v>
      </c>
      <c r="F74" s="19" t="b">
        <f t="shared" si="41"/>
        <v>0</v>
      </c>
      <c r="G74" s="19" t="b">
        <f t="shared" si="41"/>
        <v>0</v>
      </c>
      <c r="H74" s="19" t="b">
        <f t="shared" si="41"/>
        <v>0</v>
      </c>
      <c r="N74" s="40">
        <f>MAX(N67:N72)</f>
        <v>208</v>
      </c>
      <c r="O74" s="40">
        <f t="shared" ref="O74:S74" si="42">MAX(O67:O72)</f>
        <v>127.52</v>
      </c>
      <c r="P74" s="40">
        <f t="shared" si="42"/>
        <v>99.76</v>
      </c>
      <c r="Q74" s="40">
        <f t="shared" si="42"/>
        <v>81.209999999999994</v>
      </c>
      <c r="R74" s="40">
        <f t="shared" si="42"/>
        <v>72.47</v>
      </c>
      <c r="S74" s="40">
        <f t="shared" si="42"/>
        <v>62.74</v>
      </c>
    </row>
    <row r="75" spans="1:19" x14ac:dyDescent="0.25">
      <c r="B75" s="18">
        <v>5</v>
      </c>
      <c r="C75" s="19" t="b">
        <f t="shared" ref="C75:H75" si="43">AND(Width=18,NumColors=5)</f>
        <v>0</v>
      </c>
      <c r="D75" s="19" t="b">
        <f t="shared" si="43"/>
        <v>0</v>
      </c>
      <c r="E75" s="19" t="b">
        <f t="shared" si="43"/>
        <v>0</v>
      </c>
      <c r="F75" s="19" t="b">
        <f t="shared" si="43"/>
        <v>0</v>
      </c>
      <c r="G75" s="19" t="b">
        <f t="shared" si="43"/>
        <v>0</v>
      </c>
      <c r="H75" s="19" t="b">
        <f t="shared" si="43"/>
        <v>0</v>
      </c>
    </row>
    <row r="76" spans="1:19" x14ac:dyDescent="0.25">
      <c r="B76" s="20" t="s">
        <v>20</v>
      </c>
      <c r="C76" s="19" t="b">
        <f t="shared" ref="C76:H76" si="44">AND(Width=18,OR(NumColors=6,NumColors=7,NumColors=8,CMYK=1))</f>
        <v>0</v>
      </c>
      <c r="D76" s="19" t="b">
        <f t="shared" si="44"/>
        <v>0</v>
      </c>
      <c r="E76" s="19" t="b">
        <f t="shared" si="44"/>
        <v>0</v>
      </c>
      <c r="F76" s="19" t="b">
        <f t="shared" si="44"/>
        <v>0</v>
      </c>
      <c r="G76" s="19" t="b">
        <f t="shared" si="44"/>
        <v>0</v>
      </c>
      <c r="H76" s="19" t="b">
        <f t="shared" si="44"/>
        <v>0</v>
      </c>
    </row>
    <row r="77" spans="1:19" x14ac:dyDescent="0.25">
      <c r="L77" t="s">
        <v>37</v>
      </c>
      <c r="M77" s="1" t="s">
        <v>15</v>
      </c>
      <c r="N77" s="2">
        <v>5000</v>
      </c>
      <c r="O77" s="2">
        <v>10000</v>
      </c>
      <c r="P77" s="2">
        <v>15000</v>
      </c>
      <c r="Q77" s="2">
        <v>25000</v>
      </c>
      <c r="R77" s="2">
        <v>50000</v>
      </c>
      <c r="S77" s="17">
        <v>100000</v>
      </c>
    </row>
    <row r="78" spans="1:19" x14ac:dyDescent="0.25">
      <c r="B78" s="1" t="s">
        <v>15</v>
      </c>
      <c r="C78" s="2">
        <v>5000</v>
      </c>
      <c r="D78" s="2">
        <v>10000</v>
      </c>
      <c r="E78" s="2">
        <v>15000</v>
      </c>
      <c r="F78" s="2">
        <v>25000</v>
      </c>
      <c r="G78" s="2">
        <v>50000</v>
      </c>
      <c r="H78" s="17">
        <v>100000</v>
      </c>
      <c r="M78" s="18">
        <v>1</v>
      </c>
      <c r="N78" s="19" t="b">
        <f t="shared" ref="N78:S78" si="45">AND(Width=15,NumColors=1)</f>
        <v>0</v>
      </c>
      <c r="O78" s="19" t="b">
        <f t="shared" si="45"/>
        <v>0</v>
      </c>
      <c r="P78" s="19" t="b">
        <f t="shared" si="45"/>
        <v>0</v>
      </c>
      <c r="Q78" s="19" t="b">
        <f t="shared" si="45"/>
        <v>0</v>
      </c>
      <c r="R78" s="19" t="b">
        <f t="shared" si="45"/>
        <v>0</v>
      </c>
      <c r="S78" s="19" t="b">
        <f t="shared" si="45"/>
        <v>0</v>
      </c>
    </row>
    <row r="79" spans="1:19" x14ac:dyDescent="0.25">
      <c r="B79" s="18">
        <v>1</v>
      </c>
      <c r="C79" s="33">
        <f>IF(C71,E22,0)</f>
        <v>0</v>
      </c>
      <c r="D79" s="33">
        <f t="shared" ref="D79:H84" si="46">IF(D71,F22,0)</f>
        <v>0</v>
      </c>
      <c r="E79" s="33">
        <f t="shared" si="46"/>
        <v>0</v>
      </c>
      <c r="F79" s="33">
        <f t="shared" si="46"/>
        <v>0</v>
      </c>
      <c r="G79" s="33">
        <f t="shared" si="46"/>
        <v>0</v>
      </c>
      <c r="H79" s="33">
        <f t="shared" si="46"/>
        <v>0</v>
      </c>
      <c r="M79" s="18">
        <v>2</v>
      </c>
      <c r="N79" s="19" t="b">
        <f t="shared" ref="N79:S79" si="47">AND(Width=15,NumColors=2)</f>
        <v>0</v>
      </c>
      <c r="O79" s="19" t="b">
        <f t="shared" si="47"/>
        <v>0</v>
      </c>
      <c r="P79" s="19" t="b">
        <f t="shared" si="47"/>
        <v>0</v>
      </c>
      <c r="Q79" s="19" t="b">
        <f t="shared" si="47"/>
        <v>0</v>
      </c>
      <c r="R79" s="19" t="b">
        <f t="shared" si="47"/>
        <v>0</v>
      </c>
      <c r="S79" s="19" t="b">
        <f t="shared" si="47"/>
        <v>0</v>
      </c>
    </row>
    <row r="80" spans="1:19" x14ac:dyDescent="0.25">
      <c r="B80" s="18">
        <v>2</v>
      </c>
      <c r="C80" s="33">
        <f t="shared" ref="C80:C84" si="48">IF(C72,E23,0)</f>
        <v>0</v>
      </c>
      <c r="D80" s="33">
        <f t="shared" si="46"/>
        <v>0</v>
      </c>
      <c r="E80" s="33">
        <f t="shared" si="46"/>
        <v>0</v>
      </c>
      <c r="F80" s="33">
        <f t="shared" si="46"/>
        <v>0</v>
      </c>
      <c r="G80" s="33">
        <f t="shared" si="46"/>
        <v>0</v>
      </c>
      <c r="H80" s="33">
        <f t="shared" si="46"/>
        <v>0</v>
      </c>
      <c r="M80" s="18">
        <v>3</v>
      </c>
      <c r="N80" s="19" t="b">
        <f t="shared" ref="N80:S80" si="49">AND(Width=15,NumColors=3)</f>
        <v>0</v>
      </c>
      <c r="O80" s="19" t="b">
        <f t="shared" si="49"/>
        <v>0</v>
      </c>
      <c r="P80" s="19" t="b">
        <f t="shared" si="49"/>
        <v>0</v>
      </c>
      <c r="Q80" s="19" t="b">
        <f t="shared" si="49"/>
        <v>0</v>
      </c>
      <c r="R80" s="19" t="b">
        <f t="shared" si="49"/>
        <v>0</v>
      </c>
      <c r="S80" s="19" t="b">
        <f t="shared" si="49"/>
        <v>0</v>
      </c>
    </row>
    <row r="81" spans="2:19" x14ac:dyDescent="0.25">
      <c r="B81" s="18">
        <v>3</v>
      </c>
      <c r="C81" s="33">
        <f t="shared" si="48"/>
        <v>0</v>
      </c>
      <c r="D81" s="33">
        <f t="shared" si="46"/>
        <v>0</v>
      </c>
      <c r="E81" s="33">
        <f t="shared" si="46"/>
        <v>0</v>
      </c>
      <c r="F81" s="33">
        <f t="shared" si="46"/>
        <v>0</v>
      </c>
      <c r="G81" s="33">
        <f t="shared" si="46"/>
        <v>0</v>
      </c>
      <c r="H81" s="33">
        <f t="shared" si="46"/>
        <v>0</v>
      </c>
      <c r="M81" s="18">
        <v>4</v>
      </c>
      <c r="N81" s="19" t="b">
        <f t="shared" ref="N81:S81" si="50">AND(Width=15,NumColors=4)</f>
        <v>0</v>
      </c>
      <c r="O81" s="19" t="b">
        <f t="shared" si="50"/>
        <v>0</v>
      </c>
      <c r="P81" s="19" t="b">
        <f t="shared" si="50"/>
        <v>0</v>
      </c>
      <c r="Q81" s="19" t="b">
        <f t="shared" si="50"/>
        <v>0</v>
      </c>
      <c r="R81" s="19" t="b">
        <f t="shared" si="50"/>
        <v>0</v>
      </c>
      <c r="S81" s="19" t="b">
        <f t="shared" si="50"/>
        <v>0</v>
      </c>
    </row>
    <row r="82" spans="2:19" x14ac:dyDescent="0.25">
      <c r="B82" s="18">
        <v>4</v>
      </c>
      <c r="C82" s="33">
        <f t="shared" si="48"/>
        <v>0</v>
      </c>
      <c r="D82" s="33">
        <f t="shared" si="46"/>
        <v>0</v>
      </c>
      <c r="E82" s="33">
        <f t="shared" si="46"/>
        <v>0</v>
      </c>
      <c r="F82" s="33">
        <f t="shared" si="46"/>
        <v>0</v>
      </c>
      <c r="G82" s="33">
        <f t="shared" si="46"/>
        <v>0</v>
      </c>
      <c r="H82" s="33">
        <f t="shared" si="46"/>
        <v>0</v>
      </c>
      <c r="M82" s="18">
        <v>5</v>
      </c>
      <c r="N82" s="19" t="b">
        <f t="shared" ref="N82:S82" si="51">AND(Width=15,NumColors=5)</f>
        <v>0</v>
      </c>
      <c r="O82" s="19" t="b">
        <f t="shared" si="51"/>
        <v>0</v>
      </c>
      <c r="P82" s="19" t="b">
        <f t="shared" si="51"/>
        <v>0</v>
      </c>
      <c r="Q82" s="19" t="b">
        <f t="shared" si="51"/>
        <v>0</v>
      </c>
      <c r="R82" s="19" t="b">
        <f t="shared" si="51"/>
        <v>0</v>
      </c>
      <c r="S82" s="19" t="b">
        <f t="shared" si="51"/>
        <v>0</v>
      </c>
    </row>
    <row r="83" spans="2:19" x14ac:dyDescent="0.25">
      <c r="B83" s="18">
        <v>5</v>
      </c>
      <c r="C83" s="33">
        <f t="shared" si="48"/>
        <v>0</v>
      </c>
      <c r="D83" s="33">
        <f t="shared" si="46"/>
        <v>0</v>
      </c>
      <c r="E83" s="33">
        <f t="shared" si="46"/>
        <v>0</v>
      </c>
      <c r="F83" s="33">
        <f t="shared" si="46"/>
        <v>0</v>
      </c>
      <c r="G83" s="33">
        <f t="shared" si="46"/>
        <v>0</v>
      </c>
      <c r="H83" s="33">
        <f t="shared" si="46"/>
        <v>0</v>
      </c>
      <c r="M83" s="20" t="s">
        <v>20</v>
      </c>
      <c r="N83" s="19" t="b">
        <f t="shared" ref="N83:S83" si="52">AND(Width=15,OR(NumColors=6,NumColors=7,NumColors=8,CMYK=1))</f>
        <v>0</v>
      </c>
      <c r="O83" s="19" t="b">
        <f t="shared" si="52"/>
        <v>0</v>
      </c>
      <c r="P83" s="19" t="b">
        <f t="shared" si="52"/>
        <v>0</v>
      </c>
      <c r="Q83" s="19" t="b">
        <f t="shared" si="52"/>
        <v>0</v>
      </c>
      <c r="R83" s="19" t="b">
        <f t="shared" si="52"/>
        <v>0</v>
      </c>
      <c r="S83" s="19" t="b">
        <f t="shared" si="52"/>
        <v>0</v>
      </c>
    </row>
    <row r="84" spans="2:19" x14ac:dyDescent="0.25">
      <c r="B84" s="20" t="s">
        <v>20</v>
      </c>
      <c r="C84" s="33">
        <f t="shared" si="48"/>
        <v>0</v>
      </c>
      <c r="D84" s="33">
        <f t="shared" si="46"/>
        <v>0</v>
      </c>
      <c r="E84" s="33">
        <f t="shared" si="46"/>
        <v>0</v>
      </c>
      <c r="F84" s="33">
        <f t="shared" si="46"/>
        <v>0</v>
      </c>
      <c r="G84" s="33">
        <f t="shared" si="46"/>
        <v>0</v>
      </c>
      <c r="H84" s="33">
        <f t="shared" si="46"/>
        <v>0</v>
      </c>
    </row>
    <row r="85" spans="2:19" x14ac:dyDescent="0.25">
      <c r="M85" s="1" t="s">
        <v>15</v>
      </c>
      <c r="N85" s="2">
        <v>5000</v>
      </c>
      <c r="O85" s="2">
        <v>10000</v>
      </c>
      <c r="P85" s="2">
        <v>15000</v>
      </c>
      <c r="Q85" s="2">
        <v>25000</v>
      </c>
      <c r="R85" s="2">
        <v>50000</v>
      </c>
      <c r="S85" s="17">
        <v>100000</v>
      </c>
    </row>
    <row r="86" spans="2:19" x14ac:dyDescent="0.25">
      <c r="C86" s="40">
        <f>MAX(C79:C84)</f>
        <v>0</v>
      </c>
      <c r="D86" s="40">
        <f t="shared" ref="D86:H86" si="53">MAX(D79:D84)</f>
        <v>0</v>
      </c>
      <c r="E86" s="40">
        <f t="shared" si="53"/>
        <v>0</v>
      </c>
      <c r="F86" s="40">
        <f t="shared" si="53"/>
        <v>0</v>
      </c>
      <c r="G86" s="40">
        <f t="shared" si="53"/>
        <v>0</v>
      </c>
      <c r="H86" s="40">
        <f t="shared" si="53"/>
        <v>0</v>
      </c>
      <c r="M86" s="18">
        <v>1</v>
      </c>
      <c r="N86" s="33">
        <f>IF(N78,P22,0)</f>
        <v>0</v>
      </c>
      <c r="O86" s="33">
        <f t="shared" ref="O86:S91" si="54">IF(O78,Q22,0)</f>
        <v>0</v>
      </c>
      <c r="P86" s="33">
        <f t="shared" si="54"/>
        <v>0</v>
      </c>
      <c r="Q86" s="33">
        <f t="shared" si="54"/>
        <v>0</v>
      </c>
      <c r="R86" s="33">
        <f t="shared" si="54"/>
        <v>0</v>
      </c>
      <c r="S86" s="33">
        <f t="shared" si="54"/>
        <v>0</v>
      </c>
    </row>
    <row r="87" spans="2:19" x14ac:dyDescent="0.25">
      <c r="M87" s="18">
        <v>2</v>
      </c>
      <c r="N87" s="33">
        <f t="shared" ref="N87:N91" si="55">IF(N79,P23,0)</f>
        <v>0</v>
      </c>
      <c r="O87" s="33">
        <f t="shared" si="54"/>
        <v>0</v>
      </c>
      <c r="P87" s="33">
        <f t="shared" si="54"/>
        <v>0</v>
      </c>
      <c r="Q87" s="33">
        <f t="shared" si="54"/>
        <v>0</v>
      </c>
      <c r="R87" s="33">
        <f t="shared" si="54"/>
        <v>0</v>
      </c>
      <c r="S87" s="33">
        <f t="shared" si="54"/>
        <v>0</v>
      </c>
    </row>
    <row r="88" spans="2:19" x14ac:dyDescent="0.25">
      <c r="M88" s="18">
        <v>3</v>
      </c>
      <c r="N88" s="33">
        <f t="shared" si="55"/>
        <v>0</v>
      </c>
      <c r="O88" s="33">
        <f t="shared" si="54"/>
        <v>0</v>
      </c>
      <c r="P88" s="33">
        <f t="shared" si="54"/>
        <v>0</v>
      </c>
      <c r="Q88" s="33">
        <f t="shared" si="54"/>
        <v>0</v>
      </c>
      <c r="R88" s="33">
        <f t="shared" si="54"/>
        <v>0</v>
      </c>
      <c r="S88" s="33">
        <f t="shared" si="54"/>
        <v>0</v>
      </c>
    </row>
    <row r="89" spans="2:19" x14ac:dyDescent="0.25">
      <c r="M89" s="18">
        <v>4</v>
      </c>
      <c r="N89" s="33">
        <f t="shared" si="55"/>
        <v>0</v>
      </c>
      <c r="O89" s="33">
        <f t="shared" si="54"/>
        <v>0</v>
      </c>
      <c r="P89" s="33">
        <f t="shared" si="54"/>
        <v>0</v>
      </c>
      <c r="Q89" s="33">
        <f t="shared" si="54"/>
        <v>0</v>
      </c>
      <c r="R89" s="33">
        <f t="shared" si="54"/>
        <v>0</v>
      </c>
      <c r="S89" s="33">
        <f t="shared" si="54"/>
        <v>0</v>
      </c>
    </row>
    <row r="90" spans="2:19" x14ac:dyDescent="0.25">
      <c r="M90" s="18">
        <v>5</v>
      </c>
      <c r="N90" s="33">
        <f t="shared" si="55"/>
        <v>0</v>
      </c>
      <c r="O90" s="33">
        <f t="shared" si="54"/>
        <v>0</v>
      </c>
      <c r="P90" s="33">
        <f t="shared" si="54"/>
        <v>0</v>
      </c>
      <c r="Q90" s="33">
        <f t="shared" si="54"/>
        <v>0</v>
      </c>
      <c r="R90" s="33">
        <f t="shared" si="54"/>
        <v>0</v>
      </c>
      <c r="S90" s="33">
        <f t="shared" si="54"/>
        <v>0</v>
      </c>
    </row>
    <row r="91" spans="2:19" x14ac:dyDescent="0.25">
      <c r="M91" s="20" t="s">
        <v>20</v>
      </c>
      <c r="N91" s="33">
        <f t="shared" si="55"/>
        <v>0</v>
      </c>
      <c r="O91" s="33">
        <f t="shared" si="54"/>
        <v>0</v>
      </c>
      <c r="P91" s="33">
        <f t="shared" si="54"/>
        <v>0</v>
      </c>
      <c r="Q91" s="33">
        <f t="shared" si="54"/>
        <v>0</v>
      </c>
      <c r="R91" s="33">
        <f t="shared" si="54"/>
        <v>0</v>
      </c>
      <c r="S91" s="33">
        <f t="shared" si="54"/>
        <v>0</v>
      </c>
    </row>
    <row r="93" spans="2:19" x14ac:dyDescent="0.25">
      <c r="N93" s="40">
        <f>MAX(N86:N91)</f>
        <v>0</v>
      </c>
      <c r="O93" s="40">
        <f t="shared" ref="O93:S93" si="56">MAX(O86:O91)</f>
        <v>0</v>
      </c>
      <c r="P93" s="40">
        <f t="shared" si="56"/>
        <v>0</v>
      </c>
      <c r="Q93" s="40">
        <f t="shared" si="56"/>
        <v>0</v>
      </c>
      <c r="R93" s="40">
        <f t="shared" si="56"/>
        <v>0</v>
      </c>
      <c r="S93" s="40">
        <f t="shared" si="56"/>
        <v>0</v>
      </c>
    </row>
    <row r="96" spans="2:19" x14ac:dyDescent="0.25">
      <c r="L96" t="s">
        <v>38</v>
      </c>
      <c r="M96" s="1" t="s">
        <v>15</v>
      </c>
      <c r="N96" s="2">
        <v>5000</v>
      </c>
      <c r="O96" s="2">
        <v>10000</v>
      </c>
      <c r="P96" s="2">
        <v>15000</v>
      </c>
      <c r="Q96" s="2">
        <v>25000</v>
      </c>
      <c r="R96" s="2">
        <v>50000</v>
      </c>
      <c r="S96" s="17">
        <v>100000</v>
      </c>
    </row>
    <row r="97" spans="13:19" x14ac:dyDescent="0.25">
      <c r="M97" s="18">
        <v>1</v>
      </c>
      <c r="N97" s="19" t="b">
        <f t="shared" ref="N97:S97" si="57">AND(Width=18,NumColors=1)</f>
        <v>0</v>
      </c>
      <c r="O97" s="19" t="b">
        <f t="shared" si="57"/>
        <v>0</v>
      </c>
      <c r="P97" s="19" t="b">
        <f t="shared" si="57"/>
        <v>0</v>
      </c>
      <c r="Q97" s="19" t="b">
        <f t="shared" si="57"/>
        <v>0</v>
      </c>
      <c r="R97" s="19" t="b">
        <f t="shared" si="57"/>
        <v>0</v>
      </c>
      <c r="S97" s="19" t="b">
        <f t="shared" si="57"/>
        <v>0</v>
      </c>
    </row>
    <row r="98" spans="13:19" x14ac:dyDescent="0.25">
      <c r="M98" s="18">
        <v>2</v>
      </c>
      <c r="N98" s="19" t="b">
        <f t="shared" ref="N98:S98" si="58">AND(Width=18,NumColors=2)</f>
        <v>0</v>
      </c>
      <c r="O98" s="19" t="b">
        <f t="shared" si="58"/>
        <v>0</v>
      </c>
      <c r="P98" s="19" t="b">
        <f t="shared" si="58"/>
        <v>0</v>
      </c>
      <c r="Q98" s="19" t="b">
        <f t="shared" si="58"/>
        <v>0</v>
      </c>
      <c r="R98" s="19" t="b">
        <f t="shared" si="58"/>
        <v>0</v>
      </c>
      <c r="S98" s="19" t="b">
        <f t="shared" si="58"/>
        <v>0</v>
      </c>
    </row>
    <row r="99" spans="13:19" x14ac:dyDescent="0.25">
      <c r="M99" s="18">
        <v>3</v>
      </c>
      <c r="N99" s="19" t="b">
        <f t="shared" ref="N99:S99" si="59">AND(Width=18,NumColors=3)</f>
        <v>0</v>
      </c>
      <c r="O99" s="19" t="b">
        <f t="shared" si="59"/>
        <v>0</v>
      </c>
      <c r="P99" s="19" t="b">
        <f t="shared" si="59"/>
        <v>0</v>
      </c>
      <c r="Q99" s="19" t="b">
        <f t="shared" si="59"/>
        <v>0</v>
      </c>
      <c r="R99" s="19" t="b">
        <f t="shared" si="59"/>
        <v>0</v>
      </c>
      <c r="S99" s="19" t="b">
        <f t="shared" si="59"/>
        <v>0</v>
      </c>
    </row>
    <row r="100" spans="13:19" x14ac:dyDescent="0.25">
      <c r="M100" s="18">
        <v>4</v>
      </c>
      <c r="N100" s="19" t="b">
        <f t="shared" ref="N100:S100" si="60">AND(Width=18,NumColors=4)</f>
        <v>0</v>
      </c>
      <c r="O100" s="19" t="b">
        <f t="shared" si="60"/>
        <v>0</v>
      </c>
      <c r="P100" s="19" t="b">
        <f t="shared" si="60"/>
        <v>0</v>
      </c>
      <c r="Q100" s="19" t="b">
        <f t="shared" si="60"/>
        <v>0</v>
      </c>
      <c r="R100" s="19" t="b">
        <f t="shared" si="60"/>
        <v>0</v>
      </c>
      <c r="S100" s="19" t="b">
        <f t="shared" si="60"/>
        <v>0</v>
      </c>
    </row>
    <row r="101" spans="13:19" x14ac:dyDescent="0.25">
      <c r="M101" s="18">
        <v>5</v>
      </c>
      <c r="N101" s="19" t="b">
        <f t="shared" ref="N101:S101" si="61">AND(Width=18,NumColors=5)</f>
        <v>0</v>
      </c>
      <c r="O101" s="19" t="b">
        <f t="shared" si="61"/>
        <v>0</v>
      </c>
      <c r="P101" s="19" t="b">
        <f t="shared" si="61"/>
        <v>0</v>
      </c>
      <c r="Q101" s="19" t="b">
        <f t="shared" si="61"/>
        <v>0</v>
      </c>
      <c r="R101" s="19" t="b">
        <f t="shared" si="61"/>
        <v>0</v>
      </c>
      <c r="S101" s="19" t="b">
        <f t="shared" si="61"/>
        <v>0</v>
      </c>
    </row>
    <row r="102" spans="13:19" x14ac:dyDescent="0.25">
      <c r="M102" s="20" t="s">
        <v>20</v>
      </c>
      <c r="N102" s="19" t="b">
        <f t="shared" ref="N102:S102" si="62">AND(Width=18,OR(NumColors=6,NumColors=7,NumColors=8,CMYK=1))</f>
        <v>0</v>
      </c>
      <c r="O102" s="19" t="b">
        <f t="shared" si="62"/>
        <v>0</v>
      </c>
      <c r="P102" s="19" t="b">
        <f t="shared" si="62"/>
        <v>0</v>
      </c>
      <c r="Q102" s="19" t="b">
        <f t="shared" si="62"/>
        <v>0</v>
      </c>
      <c r="R102" s="19" t="b">
        <f t="shared" si="62"/>
        <v>0</v>
      </c>
      <c r="S102" s="19" t="b">
        <f t="shared" si="62"/>
        <v>0</v>
      </c>
    </row>
    <row r="104" spans="13:19" x14ac:dyDescent="0.25">
      <c r="M104" s="1" t="s">
        <v>15</v>
      </c>
      <c r="N104" s="2">
        <v>5000</v>
      </c>
      <c r="O104" s="2">
        <v>10000</v>
      </c>
      <c r="P104" s="2">
        <v>15000</v>
      </c>
      <c r="Q104" s="2">
        <v>25000</v>
      </c>
      <c r="R104" s="2">
        <v>50000</v>
      </c>
      <c r="S104" s="17">
        <v>100000</v>
      </c>
    </row>
    <row r="105" spans="13:19" x14ac:dyDescent="0.25">
      <c r="M105" s="18">
        <v>1</v>
      </c>
      <c r="N105" s="33">
        <f>IF(N97,P29,0)</f>
        <v>0</v>
      </c>
      <c r="O105" s="33">
        <f t="shared" ref="O105:S110" si="63">IF(O97,Q29,0)</f>
        <v>0</v>
      </c>
      <c r="P105" s="33">
        <f t="shared" si="63"/>
        <v>0</v>
      </c>
      <c r="Q105" s="33">
        <f t="shared" si="63"/>
        <v>0</v>
      </c>
      <c r="R105" s="33">
        <f t="shared" si="63"/>
        <v>0</v>
      </c>
      <c r="S105" s="33">
        <f t="shared" si="63"/>
        <v>0</v>
      </c>
    </row>
    <row r="106" spans="13:19" x14ac:dyDescent="0.25">
      <c r="M106" s="18">
        <v>2</v>
      </c>
      <c r="N106" s="33">
        <f t="shared" ref="N106:N110" si="64">IF(N98,P30,0)</f>
        <v>0</v>
      </c>
      <c r="O106" s="33">
        <f t="shared" si="63"/>
        <v>0</v>
      </c>
      <c r="P106" s="33">
        <f t="shared" si="63"/>
        <v>0</v>
      </c>
      <c r="Q106" s="33">
        <f t="shared" si="63"/>
        <v>0</v>
      </c>
      <c r="R106" s="33">
        <f t="shared" si="63"/>
        <v>0</v>
      </c>
      <c r="S106" s="33">
        <f t="shared" si="63"/>
        <v>0</v>
      </c>
    </row>
    <row r="107" spans="13:19" x14ac:dyDescent="0.25">
      <c r="M107" s="18">
        <v>3</v>
      </c>
      <c r="N107" s="33">
        <f t="shared" si="64"/>
        <v>0</v>
      </c>
      <c r="O107" s="33">
        <f t="shared" si="63"/>
        <v>0</v>
      </c>
      <c r="P107" s="33">
        <f t="shared" si="63"/>
        <v>0</v>
      </c>
      <c r="Q107" s="33">
        <f t="shared" si="63"/>
        <v>0</v>
      </c>
      <c r="R107" s="33">
        <f t="shared" si="63"/>
        <v>0</v>
      </c>
      <c r="S107" s="33">
        <f t="shared" si="63"/>
        <v>0</v>
      </c>
    </row>
    <row r="108" spans="13:19" x14ac:dyDescent="0.25">
      <c r="M108" s="18">
        <v>4</v>
      </c>
      <c r="N108" s="33">
        <f t="shared" si="64"/>
        <v>0</v>
      </c>
      <c r="O108" s="33">
        <f t="shared" si="63"/>
        <v>0</v>
      </c>
      <c r="P108" s="33">
        <f t="shared" si="63"/>
        <v>0</v>
      </c>
      <c r="Q108" s="33">
        <f t="shared" si="63"/>
        <v>0</v>
      </c>
      <c r="R108" s="33">
        <f t="shared" si="63"/>
        <v>0</v>
      </c>
      <c r="S108" s="33">
        <f t="shared" si="63"/>
        <v>0</v>
      </c>
    </row>
    <row r="109" spans="13:19" x14ac:dyDescent="0.25">
      <c r="M109" s="18">
        <v>5</v>
      </c>
      <c r="N109" s="33">
        <f t="shared" si="64"/>
        <v>0</v>
      </c>
      <c r="O109" s="33">
        <f t="shared" si="63"/>
        <v>0</v>
      </c>
      <c r="P109" s="33">
        <f t="shared" si="63"/>
        <v>0</v>
      </c>
      <c r="Q109" s="33">
        <f t="shared" si="63"/>
        <v>0</v>
      </c>
      <c r="R109" s="33">
        <f t="shared" si="63"/>
        <v>0</v>
      </c>
      <c r="S109" s="33">
        <f t="shared" si="63"/>
        <v>0</v>
      </c>
    </row>
    <row r="110" spans="13:19" x14ac:dyDescent="0.25">
      <c r="M110" s="20" t="s">
        <v>20</v>
      </c>
      <c r="N110" s="33">
        <f t="shared" si="64"/>
        <v>0</v>
      </c>
      <c r="O110" s="33">
        <f t="shared" si="63"/>
        <v>0</v>
      </c>
      <c r="P110" s="33">
        <f t="shared" si="63"/>
        <v>0</v>
      </c>
      <c r="Q110" s="33">
        <f t="shared" si="63"/>
        <v>0</v>
      </c>
      <c r="R110" s="33">
        <f t="shared" si="63"/>
        <v>0</v>
      </c>
      <c r="S110" s="33">
        <f t="shared" si="63"/>
        <v>0</v>
      </c>
    </row>
    <row r="112" spans="13:19" x14ac:dyDescent="0.25">
      <c r="N112" s="40">
        <f>MAX(N105:N110)</f>
        <v>0</v>
      </c>
      <c r="O112" s="40">
        <f t="shared" ref="O112:S112" si="65">MAX(O105:O110)</f>
        <v>0</v>
      </c>
      <c r="P112" s="40">
        <f t="shared" si="65"/>
        <v>0</v>
      </c>
      <c r="Q112" s="40">
        <f t="shared" si="65"/>
        <v>0</v>
      </c>
      <c r="R112" s="40">
        <f t="shared" si="65"/>
        <v>0</v>
      </c>
      <c r="S112" s="40">
        <f t="shared" si="65"/>
        <v>0</v>
      </c>
    </row>
  </sheetData>
  <conditionalFormatting sqref="C33:H38">
    <cfRule type="containsText" dxfId="20" priority="28" operator="containsText" text="True">
      <formula>NOT(ISERROR(SEARCH("True",C33)))</formula>
    </cfRule>
  </conditionalFormatting>
  <conditionalFormatting sqref="C41:H46">
    <cfRule type="cellIs" dxfId="19" priority="26" operator="greaterThan">
      <formula>0</formula>
    </cfRule>
    <cfRule type="containsText" dxfId="18" priority="27" operator="containsText" text="True">
      <formula>NOT(ISERROR(SEARCH("True",C41)))</formula>
    </cfRule>
  </conditionalFormatting>
  <conditionalFormatting sqref="C52:H57">
    <cfRule type="containsText" dxfId="17" priority="25" operator="containsText" text="True">
      <formula>NOT(ISERROR(SEARCH("True",C52)))</formula>
    </cfRule>
  </conditionalFormatting>
  <conditionalFormatting sqref="C60:H65">
    <cfRule type="cellIs" dxfId="16" priority="23" operator="greaterThan">
      <formula>0</formula>
    </cfRule>
    <cfRule type="containsText" dxfId="15" priority="24" operator="containsText" text="True">
      <formula>NOT(ISERROR(SEARCH("True",C60)))</formula>
    </cfRule>
  </conditionalFormatting>
  <conditionalFormatting sqref="C71:H76">
    <cfRule type="containsText" dxfId="14" priority="22" operator="containsText" text="True">
      <formula>NOT(ISERROR(SEARCH("True",C71)))</formula>
    </cfRule>
  </conditionalFormatting>
  <conditionalFormatting sqref="C79:H84">
    <cfRule type="cellIs" dxfId="13" priority="20" operator="greaterThan">
      <formula>0</formula>
    </cfRule>
    <cfRule type="containsText" dxfId="12" priority="21" operator="containsText" text="True">
      <formula>NOT(ISERROR(SEARCH("True",C79)))</formula>
    </cfRule>
  </conditionalFormatting>
  <conditionalFormatting sqref="N40:S45">
    <cfRule type="containsText" dxfId="11" priority="19" operator="containsText" text="True">
      <formula>NOT(ISERROR(SEARCH("True",N40)))</formula>
    </cfRule>
  </conditionalFormatting>
  <conditionalFormatting sqref="N48:S53">
    <cfRule type="cellIs" dxfId="10" priority="17" operator="greaterThan">
      <formula>0</formula>
    </cfRule>
    <cfRule type="containsText" dxfId="9" priority="18" operator="containsText" text="True">
      <formula>NOT(ISERROR(SEARCH("True",N48)))</formula>
    </cfRule>
  </conditionalFormatting>
  <conditionalFormatting sqref="N67:S72">
    <cfRule type="cellIs" dxfId="8" priority="14" operator="greaterThan">
      <formula>0</formula>
    </cfRule>
    <cfRule type="containsText" dxfId="7" priority="15" operator="containsText" text="True">
      <formula>NOT(ISERROR(SEARCH("True",N67)))</formula>
    </cfRule>
  </conditionalFormatting>
  <conditionalFormatting sqref="N86:S91">
    <cfRule type="cellIs" dxfId="6" priority="11" operator="greaterThan">
      <formula>0</formula>
    </cfRule>
    <cfRule type="containsText" dxfId="5" priority="12" operator="containsText" text="True">
      <formula>NOT(ISERROR(SEARCH("True",N86)))</formula>
    </cfRule>
  </conditionalFormatting>
  <conditionalFormatting sqref="N105:S110">
    <cfRule type="cellIs" dxfId="4" priority="8" operator="greaterThan">
      <formula>0</formula>
    </cfRule>
    <cfRule type="containsText" dxfId="3" priority="9" operator="containsText" text="True">
      <formula>NOT(ISERROR(SEARCH("True",N105)))</formula>
    </cfRule>
  </conditionalFormatting>
  <conditionalFormatting sqref="N97:S102">
    <cfRule type="containsText" dxfId="2" priority="1" operator="containsText" text="True">
      <formula>NOT(ISERROR(SEARCH("True",N97)))</formula>
    </cfRule>
  </conditionalFormatting>
  <conditionalFormatting sqref="N59:S64">
    <cfRule type="containsText" dxfId="1" priority="6" operator="containsText" text="True">
      <formula>NOT(ISERROR(SEARCH("True",N59)))</formula>
    </cfRule>
  </conditionalFormatting>
  <conditionalFormatting sqref="N78:S83">
    <cfRule type="containsText" dxfId="0" priority="4" operator="containsText" text="True">
      <formula>NOT(ISERROR(SEARCH("True",N78)))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Quoting Tool</vt:lpstr>
      <vt:lpstr>Pricing</vt:lpstr>
      <vt:lpstr>BestPrice</vt:lpstr>
      <vt:lpstr>BestQty</vt:lpstr>
      <vt:lpstr>BG</vt:lpstr>
      <vt:lpstr>CMYK</vt:lpstr>
      <vt:lpstr>Count</vt:lpstr>
      <vt:lpstr>Length</vt:lpstr>
      <vt:lpstr>MinPrice</vt:lpstr>
      <vt:lpstr>MinQty</vt:lpstr>
      <vt:lpstr>NumColors</vt:lpstr>
      <vt:lpstr>NumSides</vt:lpstr>
      <vt:lpstr>Qty</vt:lpstr>
      <vt:lpstr>Width</vt:lpstr>
      <vt:lpstr>Yield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Carter</dc:creator>
  <cp:lastModifiedBy>Lee Carter</cp:lastModifiedBy>
  <dcterms:created xsi:type="dcterms:W3CDTF">2019-07-03T18:31:14Z</dcterms:created>
  <dcterms:modified xsi:type="dcterms:W3CDTF">2019-07-23T20:00:33Z</dcterms:modified>
</cp:coreProperties>
</file>